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пример" sheetId="1" r:id="rId1"/>
    <sheet name="намское топливное распред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31" i="1" l="1"/>
  <c r="H39" i="1" l="1"/>
  <c r="H32" i="1"/>
  <c r="H33" i="1"/>
  <c r="H34" i="1"/>
  <c r="H35" i="1"/>
  <c r="H36" i="1"/>
  <c r="H37" i="1"/>
  <c r="H38" i="1"/>
  <c r="H31" i="1"/>
  <c r="G39" i="1"/>
  <c r="G32" i="1"/>
  <c r="G33" i="1"/>
  <c r="G34" i="1"/>
  <c r="G35" i="1"/>
  <c r="G36" i="1"/>
  <c r="G37" i="1"/>
  <c r="G38" i="1"/>
  <c r="H41" i="1"/>
  <c r="C18" i="1"/>
  <c r="E31" i="1"/>
  <c r="C12" i="1"/>
  <c r="F39" i="1"/>
  <c r="F38" i="1"/>
  <c r="F37" i="1"/>
  <c r="F36" i="1"/>
  <c r="F35" i="1"/>
  <c r="F34" i="1"/>
  <c r="F33" i="1"/>
  <c r="F32" i="1"/>
  <c r="F31" i="1"/>
  <c r="C19" i="1"/>
  <c r="E32" i="1" l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<sst xmlns="http://schemas.openxmlformats.org/spreadsheetml/2006/main" count="140" uniqueCount="99">
  <si>
    <t>tвн</t>
  </si>
  <si>
    <t>tср.м</t>
  </si>
  <si>
    <t>tнар</t>
  </si>
  <si>
    <t>q</t>
  </si>
  <si>
    <t>Vпом</t>
  </si>
  <si>
    <t>Qкч</t>
  </si>
  <si>
    <t>месяц</t>
  </si>
  <si>
    <t>дни</t>
  </si>
  <si>
    <t>Населенный пункт</t>
  </si>
  <si>
    <t>Котельная</t>
  </si>
  <si>
    <t>Объект</t>
  </si>
  <si>
    <t>b</t>
  </si>
  <si>
    <t>qH</t>
  </si>
  <si>
    <t>L</t>
  </si>
  <si>
    <t>n</t>
  </si>
  <si>
    <t>k</t>
  </si>
  <si>
    <t>P</t>
  </si>
  <si>
    <t>Потери в теплосетях 
Всего гкал.</t>
  </si>
  <si>
    <t>Тариф
без НДС.
руб</t>
  </si>
  <si>
    <t>Сумма
без НДС.
руб.</t>
  </si>
  <si>
    <t/>
  </si>
  <si>
    <t>1</t>
  </si>
  <si>
    <t>2</t>
  </si>
  <si>
    <t>3</t>
  </si>
  <si>
    <t>4</t>
  </si>
  <si>
    <t>5</t>
  </si>
  <si>
    <t>6</t>
  </si>
  <si>
    <t>7</t>
  </si>
  <si>
    <t>8=по форм.</t>
  </si>
  <si>
    <t>10=8гр*9гр</t>
  </si>
  <si>
    <t>Тикси</t>
  </si>
  <si>
    <t>Производственная база</t>
  </si>
  <si>
    <t>Отделение Тикси (АБК)</t>
  </si>
  <si>
    <t>1,2</t>
  </si>
  <si>
    <t>69</t>
  </si>
  <si>
    <t>63,04</t>
  </si>
  <si>
    <t>244</t>
  </si>
  <si>
    <t>15</t>
  </si>
  <si>
    <t>-</t>
  </si>
  <si>
    <t>№</t>
  </si>
  <si>
    <t>q, qs</t>
  </si>
  <si>
    <t>V пом</t>
  </si>
  <si>
    <t>S общ</t>
  </si>
  <si>
    <t>S зан</t>
  </si>
  <si>
    <t>Расчетный объем потребления т/э. Ккал.ч.</t>
  </si>
  <si>
    <t>Максимальный часовой расход теплоносителя.  тонн/ч</t>
  </si>
  <si>
    <t>727</t>
  </si>
  <si>
    <t>18</t>
  </si>
  <si>
    <t>Х</t>
  </si>
  <si>
    <t>Тариф</t>
  </si>
  <si>
    <t>стр.1 из 3</t>
  </si>
  <si>
    <t>Отделение Тикси (гараж) п.Тикси,ул.Ак.Федорова (Бул 01/021-Производственная база)</t>
  </si>
  <si>
    <t>Год</t>
  </si>
  <si>
    <t>Месяц</t>
  </si>
  <si>
    <t>Кол-во дней
подачи т/э.</t>
  </si>
  <si>
    <t>Отопление</t>
  </si>
  <si>
    <t>Расход тепла для зданий с двойным остеклением 10%</t>
  </si>
  <si>
    <t>На просушку для новых зданий</t>
  </si>
  <si>
    <t>Потери тепла</t>
  </si>
  <si>
    <t>Вентиляция</t>
  </si>
  <si>
    <t>Общее кол-во т/э. гкал</t>
  </si>
  <si>
    <t>Ставка на энергию</t>
  </si>
  <si>
    <t>Средняя мощность потребления. гкал</t>
  </si>
  <si>
    <t>Ставка на мощ-ть</t>
  </si>
  <si>
    <t>Всего в руб.</t>
  </si>
  <si>
    <t>НДС 20%</t>
  </si>
  <si>
    <t>Всего сумма с НДС. руб</t>
  </si>
  <si>
    <t>Коэффициент распределения тепла в месяц</t>
  </si>
  <si>
    <t>Процент
бюджета</t>
  </si>
  <si>
    <t>Всего
гкал</t>
  </si>
  <si>
    <t>Коэффициент распределения вентиляции
в месяц</t>
  </si>
  <si>
    <t>Тариф инвест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</si>
  <si>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</si>
  <si>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</si>
  <si>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</si>
  <si>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</si>
  <si>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</si>
  <si>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</si>
  <si>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</si>
  <si>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</si>
  <si>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Итого:</t>
  </si>
  <si>
    <t>kmin</t>
  </si>
  <si>
    <t>kmax</t>
  </si>
  <si>
    <t>Vmin</t>
  </si>
  <si>
    <t>Vmax</t>
  </si>
  <si>
    <t>темп/мес</t>
  </si>
  <si>
    <t>Отделение Тикси (АБК) п.Тикси,ул. Ак.Федорова, 33 (Бул 01/021-Производственная база)</t>
  </si>
  <si>
    <t>Всего, гкал</t>
  </si>
  <si>
    <t>потери тепла</t>
  </si>
  <si>
    <t>расчитываем по формуле расчета тепла в час</t>
  </si>
  <si>
    <t>расчитываем по формуле из приложение 1 удельные отоп.харак-ки общ.зданий</t>
  </si>
  <si>
    <t>расчитываем  по формуле расчета тепла в месяц</t>
  </si>
  <si>
    <t>13,6</t>
  </si>
  <si>
    <t>11,8</t>
  </si>
  <si>
    <t>% топливног.распред</t>
  </si>
  <si>
    <t>если не весь год,расчитываем по топливному распределению в месяц</t>
  </si>
  <si>
    <t>Qпотеря за год=</t>
  </si>
  <si>
    <t>Всего Гкал</t>
  </si>
  <si>
    <t>намский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</si>
</sst>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0"/>
    <numFmt numFmtId="166" formatCode="#,##0.000"/>
    <numFmt numFmtId="167" formatCode="#,##0."/>
    <numFmt numFmtId="168" formatCode="0."/>
    <numFmt numFmtId="169" formatCode="#,##0.00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2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8" fillId="0" borderId="0">
      <alignment horizontal="center" vertical="top"/>
    </xf>
    <xf numFmtId="0" fontId="3" fillId="0" borderId="0">
      <alignment horizontal="left" vertical="top"/>
    </xf>
    <xf numFmtId="0" fontId="2" fillId="0" borderId="0">
      <alignment horizontal="center" vertical="top"/>
    </xf>
    <xf numFmtId="0" fontId="4" fillId="0" borderId="0">
      <alignment horizontal="justify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2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center" vertical="top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2" fillId="0" borderId="0">
      <alignment horizontal="right" vertical="top"/>
    </xf>
    <xf numFmtId="0" fontId="5" fillId="0" borderId="0">
      <alignment horizontal="left" vertical="top"/>
    </xf>
    <xf numFmtId="0" fontId="2" fillId="0" borderId="0">
      <alignment horizontal="center" vertical="center" textRotation="90"/>
    </xf>
    <xf numFmtId="0" fontId="2" fillId="0" borderId="0">
      <alignment horizontal="center" vertical="center" textRotation="90"/>
    </xf>
    <xf numFmtId="0" fontId="2" fillId="0" borderId="0">
      <alignment horizontal="center" vertical="center" textRotation="90"/>
    </xf>
    <xf numFmtId="0" fontId="2" fillId="0" borderId="0">
      <alignment horizontal="center" vertical="center" textRotation="90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2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left" vertical="top"/>
    </xf>
  </cellStyleXfs>
  <cellXfs count="170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4" fontId="7" fillId="0" borderId="5" xfId="18" applyNumberFormat="1" applyFont="1" applyBorder="1" applyAlignment="1">
      <alignment horizontal="right" vertical="top" wrapText="1"/>
    </xf>
    <xf numFmtId="4" fontId="7" fillId="0" borderId="9" xfId="18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5" fillId="0" borderId="12" xfId="34" quotePrefix="1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49" fontId="0" fillId="0" borderId="0" xfId="0" applyNumberFormat="1"/>
    <xf numFmtId="0" fontId="1" fillId="0" borderId="1" xfId="0" applyFont="1" applyBorder="1"/>
    <xf numFmtId="4" fontId="0" fillId="0" borderId="1" xfId="0" applyNumberFormat="1" applyBorder="1"/>
    <xf numFmtId="4" fontId="5" fillId="0" borderId="15" xfId="33" applyNumberFormat="1" applyFont="1" applyBorder="1" applyAlignment="1">
      <alignment horizontal="right" vertical="top" wrapText="1"/>
    </xf>
    <xf numFmtId="4" fontId="7" fillId="0" borderId="12" xfId="18" applyNumberFormat="1" applyFont="1" applyBorder="1" applyAlignment="1">
      <alignment horizontal="right" vertical="top" wrapText="1"/>
    </xf>
    <xf numFmtId="4" fontId="7" fillId="0" borderId="22" xfId="18" applyNumberFormat="1" applyFont="1" applyBorder="1" applyAlignment="1">
      <alignment horizontal="right" vertical="top" wrapText="1"/>
    </xf>
    <xf numFmtId="4" fontId="7" fillId="0" borderId="34" xfId="18" applyNumberFormat="1" applyFont="1" applyBorder="1" applyAlignment="1">
      <alignment horizontal="right" vertical="top" wrapText="1"/>
    </xf>
    <xf numFmtId="4" fontId="7" fillId="0" borderId="10" xfId="18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/>
    </xf>
    <xf numFmtId="2" fontId="0" fillId="2" borderId="1" xfId="0" applyNumberFormat="1" applyFill="1" applyBorder="1"/>
    <xf numFmtId="1" fontId="0" fillId="3" borderId="1" xfId="0" applyNumberFormat="1" applyFill="1" applyBorder="1"/>
    <xf numFmtId="166" fontId="0" fillId="3" borderId="1" xfId="0" applyNumberFormat="1" applyFill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0" fillId="3" borderId="1" xfId="0" applyNumberFormat="1" applyFill="1" applyBorder="1"/>
    <xf numFmtId="2" fontId="0" fillId="0" borderId="1" xfId="0" applyNumberFormat="1" applyBorder="1" applyAlignment="1">
      <alignment horizontal="right"/>
    </xf>
    <xf numFmtId="167" fontId="7" fillId="0" borderId="19" xfId="4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2" xfId="31" quotePrefix="1" applyFont="1" applyBorder="1" applyAlignment="1">
      <alignment horizontal="center" vertical="top" wrapText="1"/>
    </xf>
    <xf numFmtId="168" fontId="7" fillId="0" borderId="35" xfId="4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vertical="top" wrapText="1"/>
    </xf>
    <xf numFmtId="164" fontId="7" fillId="0" borderId="2" xfId="39" applyNumberFormat="1" applyFont="1" applyBorder="1" applyAlignment="1">
      <alignment horizontal="right" vertical="top" wrapText="1"/>
    </xf>
    <xf numFmtId="2" fontId="7" fillId="0" borderId="35" xfId="21" applyNumberFormat="1" applyFont="1" applyBorder="1" applyAlignment="1">
      <alignment horizontal="right" vertical="top" wrapText="1"/>
    </xf>
    <xf numFmtId="0" fontId="6" fillId="0" borderId="25" xfId="0" applyFont="1" applyBorder="1" applyAlignment="1">
      <alignment vertical="top" wrapText="1"/>
    </xf>
    <xf numFmtId="166" fontId="7" fillId="0" borderId="2" xfId="9" applyNumberFormat="1" applyFont="1" applyBorder="1" applyAlignment="1">
      <alignment horizontal="right" vertical="top" wrapText="1"/>
    </xf>
    <xf numFmtId="4" fontId="7" fillId="0" borderId="33" xfId="18" applyNumberFormat="1" applyFont="1" applyBorder="1" applyAlignment="1">
      <alignment horizontal="right" vertical="top" wrapText="1"/>
    </xf>
    <xf numFmtId="0" fontId="6" fillId="0" borderId="22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167" fontId="7" fillId="0" borderId="2" xfId="42" applyNumberFormat="1" applyFont="1" applyBorder="1" applyAlignment="1">
      <alignment horizontal="center" vertical="top" wrapText="1"/>
    </xf>
    <xf numFmtId="0" fontId="7" fillId="0" borderId="35" xfId="31" quotePrefix="1" applyFont="1" applyBorder="1" applyAlignment="1">
      <alignment horizontal="center" vertical="top" wrapText="1"/>
    </xf>
    <xf numFmtId="168" fontId="7" fillId="0" borderId="33" xfId="40" applyNumberFormat="1" applyFont="1" applyBorder="1" applyAlignment="1">
      <alignment horizontal="right" vertical="top" wrapText="1"/>
    </xf>
    <xf numFmtId="164" fontId="7" fillId="0" borderId="35" xfId="39" applyNumberFormat="1" applyFont="1" applyBorder="1" applyAlignment="1">
      <alignment horizontal="right" vertical="top" wrapText="1"/>
    </xf>
    <xf numFmtId="2" fontId="7" fillId="0" borderId="33" xfId="21" applyNumberFormat="1" applyFont="1" applyBorder="1" applyAlignment="1">
      <alignment horizontal="right" vertical="top" wrapText="1"/>
    </xf>
    <xf numFmtId="166" fontId="7" fillId="0" borderId="35" xfId="9" applyNumberFormat="1" applyFont="1" applyBorder="1" applyAlignment="1">
      <alignment horizontal="right" vertical="top" wrapText="1"/>
    </xf>
    <xf numFmtId="4" fontId="7" fillId="0" borderId="35" xfId="18" applyNumberFormat="1" applyFont="1" applyBorder="1" applyAlignment="1">
      <alignment horizontal="right" vertical="top" wrapText="1"/>
    </xf>
    <xf numFmtId="4" fontId="7" fillId="0" borderId="2" xfId="18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9" fontId="7" fillId="0" borderId="2" xfId="41" applyNumberFormat="1" applyFont="1" applyBorder="1" applyAlignment="1">
      <alignment horizontal="right" vertical="top" wrapText="1"/>
    </xf>
    <xf numFmtId="165" fontId="5" fillId="0" borderId="31" xfId="35" applyNumberFormat="1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1" xfId="0" applyFont="1" applyBorder="1" applyAlignment="1">
      <alignment vertical="top" wrapText="1"/>
    </xf>
    <xf numFmtId="169" fontId="7" fillId="0" borderId="33" xfId="41" applyNumberFormat="1" applyFont="1" applyBorder="1" applyAlignment="1">
      <alignment horizontal="right" vertical="top" wrapText="1"/>
    </xf>
    <xf numFmtId="0" fontId="5" fillId="0" borderId="3" xfId="34" quotePrefix="1" applyFont="1" applyBorder="1" applyAlignment="1">
      <alignment horizontal="left" vertical="top" wrapText="1"/>
    </xf>
    <xf numFmtId="0" fontId="7" fillId="0" borderId="0" xfId="32" quotePrefix="1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165" fontId="5" fillId="0" borderId="31" xfId="2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wrapText="1"/>
    </xf>
    <xf numFmtId="0" fontId="5" fillId="0" borderId="31" xfId="36" quotePrefix="1" applyFont="1" applyBorder="1" applyAlignment="1">
      <alignment horizontal="center" vertical="center" textRotation="90" wrapText="1"/>
    </xf>
    <xf numFmtId="2" fontId="5" fillId="0" borderId="31" xfId="37" applyNumberFormat="1" applyFont="1" applyBorder="1" applyAlignment="1">
      <alignment horizontal="center" vertical="center" textRotation="90" wrapText="1"/>
    </xf>
    <xf numFmtId="2" fontId="5" fillId="0" borderId="17" xfId="37" applyNumberFormat="1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wrapText="1"/>
    </xf>
    <xf numFmtId="165" fontId="5" fillId="0" borderId="19" xfId="35" applyNumberFormat="1" applyFont="1" applyBorder="1" applyAlignment="1">
      <alignment horizontal="center" vertical="center" textRotation="90" wrapText="1"/>
    </xf>
    <xf numFmtId="165" fontId="5" fillId="0" borderId="2" xfId="35" applyNumberFormat="1" applyFont="1" applyBorder="1" applyAlignment="1">
      <alignment horizontal="center" vertical="center" textRotation="90" wrapText="1"/>
    </xf>
    <xf numFmtId="0" fontId="5" fillId="0" borderId="31" xfId="38" quotePrefix="1" applyFont="1" applyBorder="1" applyAlignment="1">
      <alignment horizontal="center" vertical="center" textRotation="90" wrapText="1"/>
    </xf>
    <xf numFmtId="165" fontId="5" fillId="0" borderId="2" xfId="2" applyNumberFormat="1" applyFont="1" applyBorder="1" applyAlignment="1">
      <alignment horizontal="center" vertical="center" wrapText="1"/>
    </xf>
    <xf numFmtId="0" fontId="5" fillId="0" borderId="17" xfId="1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5" fillId="0" borderId="31" xfId="1" quotePrefix="1" applyFont="1" applyBorder="1" applyAlignment="1">
      <alignment horizontal="center" vertical="center" wrapText="1"/>
    </xf>
    <xf numFmtId="0" fontId="7" fillId="0" borderId="33" xfId="7" quotePrefix="1" applyFont="1" applyBorder="1" applyAlignment="1">
      <alignment horizontal="left" vertical="top" wrapText="1"/>
    </xf>
    <xf numFmtId="0" fontId="6" fillId="0" borderId="22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7" fillId="0" borderId="19" xfId="7" quotePrefix="1" applyFont="1" applyBorder="1" applyAlignment="1">
      <alignment horizontal="left" vertical="top" wrapText="1"/>
    </xf>
    <xf numFmtId="0" fontId="7" fillId="0" borderId="19" xfId="8" quotePrefix="1" applyFont="1" applyBorder="1" applyAlignment="1">
      <alignment horizontal="right" vertical="top" wrapText="1"/>
    </xf>
    <xf numFmtId="0" fontId="7" fillId="0" borderId="33" xfId="8" quotePrefix="1" applyFont="1" applyBorder="1" applyAlignment="1">
      <alignment horizontal="right" vertical="top" wrapText="1"/>
    </xf>
    <xf numFmtId="0" fontId="7" fillId="0" borderId="19" xfId="10" quotePrefix="1" applyFont="1" applyBorder="1" applyAlignment="1">
      <alignment horizontal="center" vertical="top" wrapText="1"/>
    </xf>
    <xf numFmtId="0" fontId="6" fillId="0" borderId="6" xfId="0" applyFont="1" applyBorder="1" applyAlignment="1">
      <alignment wrapText="1"/>
    </xf>
    <xf numFmtId="166" fontId="7" fillId="0" borderId="19" xfId="9" applyNumberFormat="1" applyFont="1" applyBorder="1" applyAlignment="1">
      <alignment horizontal="right" vertical="top" wrapText="1"/>
    </xf>
    <xf numFmtId="0" fontId="7" fillId="0" borderId="33" xfId="10" quotePrefix="1" applyFont="1" applyBorder="1" applyAlignment="1">
      <alignment horizontal="center" vertical="top" wrapText="1"/>
    </xf>
    <xf numFmtId="165" fontId="5" fillId="0" borderId="19" xfId="2" applyNumberFormat="1" applyFont="1" applyBorder="1" applyAlignment="1">
      <alignment horizontal="center" vertical="center" wrapText="1"/>
    </xf>
    <xf numFmtId="4" fontId="5" fillId="0" borderId="33" xfId="3" applyNumberFormat="1" applyFont="1" applyBorder="1" applyAlignment="1">
      <alignment horizontal="center" vertical="center" wrapText="1"/>
    </xf>
    <xf numFmtId="4" fontId="5" fillId="0" borderId="19" xfId="3" applyNumberFormat="1" applyFont="1" applyBorder="1" applyAlignment="1">
      <alignment horizontal="center" vertical="center" wrapText="1"/>
    </xf>
    <xf numFmtId="0" fontId="7" fillId="0" borderId="35" xfId="4" quotePrefix="1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7" fillId="0" borderId="19" xfId="4" quotePrefix="1" applyFont="1" applyBorder="1" applyAlignment="1">
      <alignment horizontal="center" vertical="center" wrapText="1"/>
    </xf>
    <xf numFmtId="0" fontId="7" fillId="0" borderId="33" xfId="4" quotePrefix="1" applyFont="1" applyBorder="1" applyAlignment="1">
      <alignment horizontal="center" vertical="center" wrapText="1"/>
    </xf>
    <xf numFmtId="165" fontId="7" fillId="0" borderId="19" xfId="5" applyNumberFormat="1" applyFont="1" applyBorder="1" applyAlignment="1">
      <alignment horizontal="center" vertical="center" wrapText="1"/>
    </xf>
    <xf numFmtId="4" fontId="7" fillId="0" borderId="33" xfId="6" applyNumberFormat="1" applyFont="1" applyBorder="1" applyAlignment="1">
      <alignment horizontal="center" vertical="center" wrapText="1"/>
    </xf>
    <xf numFmtId="4" fontId="7" fillId="0" borderId="19" xfId="6" applyNumberFormat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5" fillId="0" borderId="33" xfId="1" quotePrefix="1" applyFont="1" applyBorder="1" applyAlignment="1">
      <alignment horizontal="center" vertical="center" wrapText="1"/>
    </xf>
    <xf numFmtId="0" fontId="5" fillId="0" borderId="19" xfId="1" quotePrefix="1" applyFont="1" applyBorder="1" applyAlignment="1">
      <alignment horizontal="center" vertical="center" wrapText="1"/>
    </xf>
    <xf numFmtId="169" fontId="5" fillId="0" borderId="28" xfId="45" applyNumberFormat="1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4" fontId="5" fillId="0" borderId="2" xfId="26" applyNumberFormat="1" applyFont="1" applyBorder="1" applyAlignment="1">
      <alignment horizontal="center" vertical="top" wrapText="1"/>
    </xf>
    <xf numFmtId="4" fontId="5" fillId="0" borderId="28" xfId="33" applyNumberFormat="1" applyFont="1" applyBorder="1" applyAlignment="1">
      <alignment horizontal="right" vertical="top" wrapText="1"/>
    </xf>
    <xf numFmtId="0" fontId="6" fillId="0" borderId="15" xfId="0" applyFont="1" applyBorder="1" applyAlignment="1">
      <alignment wrapText="1"/>
    </xf>
    <xf numFmtId="0" fontId="6" fillId="0" borderId="29" xfId="0" applyFont="1" applyBorder="1" applyAlignment="1">
      <alignment wrapText="1"/>
    </xf>
    <xf numFmtId="4" fontId="5" fillId="0" borderId="2" xfId="33" applyNumberFormat="1" applyFont="1" applyBorder="1" applyAlignment="1">
      <alignment horizontal="right" vertical="top" wrapText="1"/>
    </xf>
    <xf numFmtId="0" fontId="6" fillId="0" borderId="16" xfId="0" applyFont="1" applyBorder="1" applyAlignment="1">
      <alignment wrapText="1"/>
    </xf>
    <xf numFmtId="166" fontId="5" fillId="0" borderId="2" xfId="43" applyNumberFormat="1" applyFont="1" applyBorder="1" applyAlignment="1">
      <alignment horizontal="right" vertical="top" wrapText="1"/>
    </xf>
    <xf numFmtId="4" fontId="5" fillId="0" borderId="28" xfId="26" applyNumberFormat="1" applyFont="1" applyBorder="1" applyAlignment="1">
      <alignment horizontal="center" vertical="top" wrapText="1"/>
    </xf>
    <xf numFmtId="0" fontId="5" fillId="0" borderId="2" xfId="23" quotePrefix="1" applyFont="1" applyBorder="1" applyAlignment="1">
      <alignment horizontal="right" vertical="top" wrapText="1"/>
    </xf>
    <xf numFmtId="168" fontId="5" fillId="0" borderId="28" xfId="44" applyNumberFormat="1" applyFont="1" applyBorder="1" applyAlignment="1">
      <alignment horizontal="right" vertical="top" wrapText="1"/>
    </xf>
    <xf numFmtId="169" fontId="7" fillId="0" borderId="35" xfId="41" applyNumberFormat="1" applyFont="1" applyBorder="1" applyAlignment="1">
      <alignment horizontal="right" vertical="top" wrapText="1"/>
    </xf>
    <xf numFmtId="0" fontId="6" fillId="0" borderId="26" xfId="0" applyFont="1" applyBorder="1" applyAlignment="1">
      <alignment vertical="top" wrapText="1"/>
    </xf>
    <xf numFmtId="0" fontId="7" fillId="0" borderId="33" xfId="20" quotePrefix="1" applyFont="1" applyBorder="1" applyAlignment="1">
      <alignment horizontal="right" vertical="top" wrapText="1"/>
    </xf>
    <xf numFmtId="0" fontId="6" fillId="0" borderId="30" xfId="0" applyFont="1" applyBorder="1" applyAlignment="1">
      <alignment wrapText="1"/>
    </xf>
    <xf numFmtId="0" fontId="7" fillId="2" borderId="33" xfId="8" quotePrefix="1" applyFont="1" applyFill="1" applyBorder="1" applyAlignment="1">
      <alignment horizontal="right" vertical="top" wrapText="1"/>
    </xf>
    <xf numFmtId="0" fontId="6" fillId="2" borderId="30" xfId="0" applyFont="1" applyFill="1" applyBorder="1" applyAlignment="1">
      <alignment wrapText="1"/>
    </xf>
    <xf numFmtId="4" fontId="7" fillId="2" borderId="33" xfId="18" applyNumberFormat="1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wrapText="1"/>
    </xf>
    <xf numFmtId="167" fontId="7" fillId="0" borderId="33" xfId="19" applyNumberFormat="1" applyFont="1" applyBorder="1" applyAlignment="1">
      <alignment horizontal="right" vertical="top" wrapText="1"/>
    </xf>
    <xf numFmtId="0" fontId="7" fillId="0" borderId="35" xfId="7" quotePrefix="1" applyFont="1" applyBorder="1" applyAlignment="1">
      <alignment horizontal="left" vertical="top" wrapText="1"/>
    </xf>
    <xf numFmtId="0" fontId="6" fillId="0" borderId="36" xfId="0" applyFont="1" applyBorder="1" applyAlignment="1">
      <alignment wrapText="1"/>
    </xf>
    <xf numFmtId="0" fontId="7" fillId="0" borderId="1" xfId="7" quotePrefix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66" fontId="7" fillId="0" borderId="1" xfId="9" applyNumberFormat="1" applyFont="1" applyBorder="1" applyAlignment="1">
      <alignment horizontal="right" vertical="top" wrapText="1"/>
    </xf>
    <xf numFmtId="4" fontId="7" fillId="2" borderId="22" xfId="18" applyNumberFormat="1" applyFont="1" applyFill="1" applyBorder="1" applyAlignment="1">
      <alignment horizontal="right" vertical="top" wrapText="1"/>
    </xf>
    <xf numFmtId="165" fontId="7" fillId="0" borderId="33" xfId="5" applyNumberFormat="1" applyFont="1" applyBorder="1" applyAlignment="1">
      <alignment horizontal="center" vertical="center" wrapText="1"/>
    </xf>
    <xf numFmtId="165" fontId="7" fillId="0" borderId="35" xfId="5" applyNumberFormat="1" applyFont="1" applyBorder="1" applyAlignment="1">
      <alignment horizontal="center" vertical="center" wrapText="1"/>
    </xf>
    <xf numFmtId="0" fontId="7" fillId="0" borderId="28" xfId="4" quotePrefix="1" applyFont="1" applyBorder="1" applyAlignment="1">
      <alignment horizontal="center" vertical="center" wrapText="1"/>
    </xf>
    <xf numFmtId="0" fontId="7" fillId="0" borderId="1" xfId="4" quotePrefix="1" applyFont="1" applyBorder="1" applyAlignment="1">
      <alignment horizontal="center" vertical="center" wrapText="1"/>
    </xf>
    <xf numFmtId="0" fontId="7" fillId="0" borderId="22" xfId="4" quotePrefix="1" applyFont="1" applyBorder="1" applyAlignment="1">
      <alignment horizontal="center" vertical="center" wrapText="1"/>
    </xf>
    <xf numFmtId="0" fontId="5" fillId="0" borderId="28" xfId="1" quotePrefix="1" applyFont="1" applyBorder="1" applyAlignment="1">
      <alignment horizontal="center" vertical="center" wrapText="1"/>
    </xf>
    <xf numFmtId="165" fontId="5" fillId="0" borderId="33" xfId="2" applyNumberFormat="1" applyFont="1" applyBorder="1" applyAlignment="1">
      <alignment horizontal="center" vertical="center" wrapText="1"/>
    </xf>
    <xf numFmtId="165" fontId="5" fillId="0" borderId="28" xfId="2" applyNumberFormat="1" applyFont="1" applyBorder="1" applyAlignment="1">
      <alignment horizontal="center" vertical="center" wrapText="1"/>
    </xf>
    <xf numFmtId="0" fontId="5" fillId="0" borderId="20" xfId="1" quotePrefix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5" fillId="0" borderId="22" xfId="1" quotePrefix="1" applyFont="1" applyBorder="1" applyAlignment="1">
      <alignment horizontal="center" vertical="center" wrapText="1"/>
    </xf>
    <xf numFmtId="0" fontId="7" fillId="0" borderId="28" xfId="31" quotePrefix="1" applyFont="1" applyBorder="1" applyAlignment="1">
      <alignment horizontal="center" vertical="top" wrapText="1"/>
    </xf>
    <xf numFmtId="168" fontId="7" fillId="0" borderId="2" xfId="40" applyNumberFormat="1" applyFont="1" applyBorder="1" applyAlignment="1">
      <alignment horizontal="right" vertical="top" wrapText="1"/>
    </xf>
    <xf numFmtId="2" fontId="7" fillId="0" borderId="2" xfId="21" applyNumberFormat="1" applyFont="1" applyBorder="1" applyAlignment="1">
      <alignment horizontal="right" vertical="top" wrapText="1"/>
    </xf>
    <xf numFmtId="169" fontId="7" fillId="0" borderId="28" xfId="41" applyNumberFormat="1" applyFont="1" applyBorder="1" applyAlignment="1">
      <alignment horizontal="right" vertical="top" wrapText="1"/>
    </xf>
    <xf numFmtId="167" fontId="7" fillId="0" borderId="14" xfId="42" applyNumberFormat="1" applyFont="1" applyBorder="1" applyAlignment="1">
      <alignment horizontal="center" vertical="top" wrapText="1"/>
    </xf>
    <xf numFmtId="0" fontId="7" fillId="0" borderId="33" xfId="31" quotePrefix="1" applyFont="1" applyBorder="1" applyAlignment="1">
      <alignment horizontal="center" vertical="top" wrapText="1"/>
    </xf>
    <xf numFmtId="168" fontId="7" fillId="0" borderId="28" xfId="40" applyNumberFormat="1" applyFont="1" applyBorder="1" applyAlignment="1">
      <alignment horizontal="right" vertical="top" wrapText="1"/>
    </xf>
    <xf numFmtId="2" fontId="7" fillId="0" borderId="28" xfId="21" applyNumberFormat="1" applyFont="1" applyBorder="1" applyAlignment="1">
      <alignment horizontal="right" vertical="top" wrapText="1"/>
    </xf>
    <xf numFmtId="4" fontId="7" fillId="0" borderId="28" xfId="18" applyNumberFormat="1" applyFont="1" applyBorder="1" applyAlignment="1">
      <alignment horizontal="right" vertical="top" wrapText="1"/>
    </xf>
    <xf numFmtId="0" fontId="6" fillId="0" borderId="16" xfId="0" applyFont="1" applyBorder="1" applyAlignment="1">
      <alignment vertical="top" wrapText="1"/>
    </xf>
    <xf numFmtId="164" fontId="7" fillId="0" borderId="28" xfId="39" applyNumberFormat="1" applyFont="1" applyBorder="1" applyAlignment="1">
      <alignment horizontal="right" vertical="top" wrapText="1"/>
    </xf>
    <xf numFmtId="166" fontId="7" fillId="0" borderId="28" xfId="9" applyNumberFormat="1" applyFont="1" applyBorder="1" applyAlignment="1">
      <alignment horizontal="right" vertical="top" wrapText="1"/>
    </xf>
    <xf numFmtId="167" fontId="7" fillId="0" borderId="33" xfId="42" applyNumberFormat="1" applyFont="1" applyBorder="1" applyAlignment="1">
      <alignment horizontal="center" vertical="top" wrapText="1"/>
    </xf>
    <xf numFmtId="164" fontId="7" fillId="0" borderId="33" xfId="39" applyNumberFormat="1" applyFont="1" applyBorder="1" applyAlignment="1">
      <alignment horizontal="right" vertical="top" wrapText="1"/>
    </xf>
    <xf numFmtId="166" fontId="7" fillId="0" borderId="33" xfId="9" applyNumberFormat="1" applyFont="1" applyBorder="1" applyAlignment="1">
      <alignment horizontal="right" vertical="top" wrapText="1"/>
    </xf>
    <xf numFmtId="167" fontId="7" fillId="0" borderId="24" xfId="42" applyNumberFormat="1" applyFont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39" xfId="0" applyFill="1" applyBorder="1" applyAlignment="1">
      <alignment wrapText="1"/>
    </xf>
  </cellXfs>
  <cellStyles count="63">
    <cellStyle name="S0" xfId="11"/>
    <cellStyle name="S1" xfId="12"/>
    <cellStyle name="S10" xfId="4"/>
    <cellStyle name="S11" xfId="5"/>
    <cellStyle name="S12" xfId="9"/>
    <cellStyle name="S13" xfId="18"/>
    <cellStyle name="S14" xfId="8"/>
    <cellStyle name="S15" xfId="19"/>
    <cellStyle name="S16" xfId="20"/>
    <cellStyle name="S17" xfId="21"/>
    <cellStyle name="S18" xfId="22"/>
    <cellStyle name="S19" xfId="23"/>
    <cellStyle name="S2" xfId="13"/>
    <cellStyle name="S20" xfId="24"/>
    <cellStyle name="S21" xfId="25"/>
    <cellStyle name="S22" xfId="26"/>
    <cellStyle name="S23" xfId="27"/>
    <cellStyle name="S24" xfId="28"/>
    <cellStyle name="S25" xfId="29"/>
    <cellStyle name="S26" xfId="30"/>
    <cellStyle name="S27" xfId="31"/>
    <cellStyle name="S28" xfId="3"/>
    <cellStyle name="S29" xfId="6"/>
    <cellStyle name="S3" xfId="7"/>
    <cellStyle name="S30" xfId="10"/>
    <cellStyle name="S31" xfId="32"/>
    <cellStyle name="S32" xfId="33"/>
    <cellStyle name="S33" xfId="34"/>
    <cellStyle name="S34" xfId="35"/>
    <cellStyle name="S35" xfId="36"/>
    <cellStyle name="S36" xfId="37"/>
    <cellStyle name="S37" xfId="38"/>
    <cellStyle name="S38" xfId="39"/>
    <cellStyle name="S39" xfId="40"/>
    <cellStyle name="S4" xfId="14"/>
    <cellStyle name="S40" xfId="41"/>
    <cellStyle name="S41" xfId="42"/>
    <cellStyle name="S42" xfId="43"/>
    <cellStyle name="S43" xfId="44"/>
    <cellStyle name="S44" xfId="45"/>
    <cellStyle name="S45" xfId="46"/>
    <cellStyle name="S46" xfId="47"/>
    <cellStyle name="S47" xfId="48"/>
    <cellStyle name="S48" xfId="49"/>
    <cellStyle name="S49" xfId="50"/>
    <cellStyle name="S5" xfId="15"/>
    <cellStyle name="S50" xfId="51"/>
    <cellStyle name="S51" xfId="52"/>
    <cellStyle name="S52" xfId="53"/>
    <cellStyle name="S53" xfId="54"/>
    <cellStyle name="S54" xfId="55"/>
    <cellStyle name="S55" xfId="56"/>
    <cellStyle name="S56" xfId="57"/>
    <cellStyle name="S57" xfId="58"/>
    <cellStyle name="S58" xfId="59"/>
    <cellStyle name="S59" xfId="60"/>
    <cellStyle name="S6" xfId="16"/>
    <cellStyle name="S60" xfId="61"/>
    <cellStyle name="S61" xfId="62"/>
    <cellStyle name="S7" xfId="17"/>
    <cellStyle name="S8" xfId="1"/>
    <cellStyle name="S9" xfId="2"/>
    <cellStyle name="Обычный" xfId="0" builtinId="0"/>
  </cellStyles>
  <dxfs count="0"/>
  <tableStyles count="0" defaultTableStyle="TableStyleMedium2" defaultPivotStyle="PivotStyleLight16"/>
  <colors>
    <mruColors>
      <color rgb="FFE5903B"/>
      <color rgb="FF7CA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2"/>
  <sheetViews>
    <sheetView tabSelected="1" topLeftCell="A4" workbookViewId="0">
      <selection activeCell="H22" sqref="H22"/>
    </sheetView>
  </sheetViews>
  <sheetFormatPr defaultRowHeight="15" x14ac:dyDescent="0.25"/>
  <cols>
    <col min="3" max="3" width="10.42578125" customWidth="1"/>
    <col min="4" max="4" width="7.5703125" customWidth="1"/>
    <col min="5" max="5" width="9.140625" customWidth="1"/>
    <col min="6" max="6" width="15.28515625" customWidth="1"/>
    <col min="7" max="7" width="28.42578125" customWidth="1"/>
    <col min="8" max="8" width="15.42578125" customWidth="1"/>
    <col min="9" max="9" width="13.5703125" customWidth="1"/>
    <col min="11" max="11" width="3" customWidth="1"/>
    <col min="12" max="13" width="9.140625" hidden="1" customWidth="1"/>
    <col min="14" max="14" width="13.5703125" customWidth="1"/>
    <col min="15" max="15" width="3.28515625" customWidth="1"/>
    <col min="16" max="19" width="9.140625" hidden="1" customWidth="1"/>
    <col min="21" max="21" width="9.140625" customWidth="1"/>
    <col min="22" max="22" width="3.5703125" customWidth="1"/>
    <col min="23" max="27" width="9.140625" hidden="1" customWidth="1"/>
    <col min="28" max="28" width="4.42578125" customWidth="1"/>
    <col min="29" max="29" width="6.140625" customWidth="1"/>
    <col min="30" max="30" width="6.7109375" customWidth="1"/>
    <col min="31" max="31" width="9.140625" hidden="1" customWidth="1"/>
    <col min="32" max="32" width="8.28515625" customWidth="1"/>
    <col min="33" max="33" width="9.140625" hidden="1" customWidth="1"/>
    <col min="35" max="35" width="4.85546875" customWidth="1"/>
    <col min="36" max="39" width="9.140625" hidden="1" customWidth="1"/>
    <col min="40" max="40" width="8.140625" customWidth="1"/>
    <col min="41" max="41" width="9.140625" hidden="1" customWidth="1"/>
    <col min="42" max="42" width="9" customWidth="1"/>
    <col min="43" max="45" width="9.140625" hidden="1" customWidth="1"/>
    <col min="46" max="46" width="9.140625" customWidth="1"/>
    <col min="47" max="47" width="7.5703125" customWidth="1"/>
    <col min="48" max="48" width="9.140625" hidden="1" customWidth="1"/>
    <col min="49" max="49" width="0.85546875" customWidth="1"/>
    <col min="50" max="51" width="9.140625" hidden="1" customWidth="1"/>
    <col min="53" max="53" width="3.5703125" customWidth="1"/>
    <col min="54" max="54" width="9.140625" hidden="1" customWidth="1"/>
    <col min="56" max="56" width="1.28515625" customWidth="1"/>
    <col min="57" max="58" width="9.140625" hidden="1" customWidth="1"/>
    <col min="59" max="59" width="6.7109375" hidden="1" customWidth="1"/>
    <col min="60" max="60" width="9.140625" hidden="1" customWidth="1"/>
    <col min="61" max="62" width="6.5703125" customWidth="1"/>
    <col min="63" max="63" width="9.140625" hidden="1" customWidth="1"/>
    <col min="64" max="64" width="0.140625" customWidth="1"/>
    <col min="65" max="66" width="9.140625" hidden="1" customWidth="1"/>
    <col min="67" max="67" width="9.140625" customWidth="1"/>
    <col min="68" max="68" width="3" customWidth="1"/>
    <col min="69" max="69" width="1.85546875" customWidth="1"/>
    <col min="70" max="70" width="9.140625" hidden="1" customWidth="1"/>
    <col min="71" max="71" width="6.42578125" customWidth="1"/>
    <col min="72" max="72" width="9.140625" hidden="1" customWidth="1"/>
    <col min="73" max="73" width="6.7109375" customWidth="1"/>
    <col min="74" max="74" width="9.140625" hidden="1" customWidth="1"/>
    <col min="75" max="75" width="3.28515625" customWidth="1"/>
    <col min="76" max="79" width="9.140625" hidden="1" customWidth="1"/>
  </cols>
  <sheetData>
    <row r="1" spans="2:84" x14ac:dyDescent="0.25">
      <c r="E1" s="1"/>
    </row>
    <row r="6" spans="2:84" ht="15" customHeight="1" x14ac:dyDescent="0.25"/>
    <row r="8" spans="2:84" ht="15" customHeight="1" x14ac:dyDescent="0.25"/>
    <row r="9" spans="2:84" ht="15" customHeight="1" x14ac:dyDescent="0.25"/>
    <row r="12" spans="2:84" ht="30" customHeight="1" x14ac:dyDescent="0.25">
      <c r="B12" s="19" t="s">
        <v>5</v>
      </c>
      <c r="C12" s="28">
        <f>0.437*C19*(C20-C21)</f>
        <v>118236.59035999999</v>
      </c>
      <c r="E12" t="s">
        <v>89</v>
      </c>
      <c r="K12" s="146" t="s">
        <v>39</v>
      </c>
      <c r="L12" s="87"/>
      <c r="M12" s="88"/>
      <c r="N12" s="146" t="s">
        <v>8</v>
      </c>
      <c r="O12" s="87"/>
      <c r="P12" s="87"/>
      <c r="Q12" s="87"/>
      <c r="R12" s="87"/>
      <c r="S12" s="88"/>
      <c r="T12" s="146" t="s">
        <v>9</v>
      </c>
      <c r="U12" s="87"/>
      <c r="V12" s="87"/>
      <c r="W12" s="87"/>
      <c r="X12" s="87"/>
      <c r="Y12" s="87"/>
      <c r="Z12" s="87"/>
      <c r="AA12" s="87"/>
      <c r="AB12" s="147" t="s">
        <v>10</v>
      </c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47" t="s">
        <v>40</v>
      </c>
      <c r="AS12" s="135"/>
      <c r="AT12" s="135"/>
      <c r="AU12" s="135"/>
      <c r="AV12" s="135"/>
      <c r="AW12" s="148" t="s">
        <v>41</v>
      </c>
      <c r="AX12" s="87"/>
      <c r="AY12" s="87"/>
      <c r="AZ12" s="87"/>
      <c r="BA12" s="126"/>
      <c r="BB12" s="108" t="s">
        <v>42</v>
      </c>
      <c r="BC12" s="87"/>
      <c r="BD12" s="87"/>
      <c r="BE12" s="87"/>
      <c r="BF12" s="87"/>
      <c r="BG12" s="87"/>
      <c r="BH12" s="126"/>
      <c r="BI12" s="143" t="s">
        <v>43</v>
      </c>
      <c r="BJ12" s="115"/>
      <c r="BK12" s="115"/>
      <c r="BL12" s="115"/>
      <c r="BM12" s="115"/>
      <c r="BN12" s="116"/>
      <c r="BO12" s="108" t="s">
        <v>0</v>
      </c>
      <c r="BP12" s="126"/>
      <c r="BQ12" s="143" t="s">
        <v>2</v>
      </c>
      <c r="BR12" s="115"/>
      <c r="BS12" s="115"/>
      <c r="BT12" s="116"/>
      <c r="BU12" s="144" t="s">
        <v>44</v>
      </c>
      <c r="BV12" s="87"/>
      <c r="BW12" s="87"/>
      <c r="BX12" s="87"/>
      <c r="BY12" s="87"/>
      <c r="BZ12" s="87"/>
      <c r="CA12" s="126"/>
      <c r="CB12" s="145" t="s">
        <v>45</v>
      </c>
      <c r="CC12" s="115"/>
      <c r="CD12" s="115"/>
      <c r="CE12" s="115"/>
      <c r="CF12" s="116"/>
    </row>
    <row r="13" spans="2:84" ht="13.5" customHeight="1" x14ac:dyDescent="0.25">
      <c r="B13" s="6"/>
      <c r="K13" s="103" t="s">
        <v>20</v>
      </c>
      <c r="L13" s="87"/>
      <c r="M13" s="126"/>
      <c r="N13" s="140" t="s">
        <v>20</v>
      </c>
      <c r="O13" s="115"/>
      <c r="P13" s="115"/>
      <c r="Q13" s="115"/>
      <c r="R13" s="115"/>
      <c r="S13" s="116"/>
      <c r="T13" s="103" t="s">
        <v>20</v>
      </c>
      <c r="U13" s="87"/>
      <c r="V13" s="87"/>
      <c r="W13" s="87"/>
      <c r="X13" s="87"/>
      <c r="Y13" s="87"/>
      <c r="Z13" s="87"/>
      <c r="AA13" s="87"/>
      <c r="AB13" s="141" t="s">
        <v>21</v>
      </c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41" t="s">
        <v>22</v>
      </c>
      <c r="AS13" s="135"/>
      <c r="AT13" s="135"/>
      <c r="AU13" s="135"/>
      <c r="AV13" s="135"/>
      <c r="AW13" s="142" t="s">
        <v>23</v>
      </c>
      <c r="AX13" s="87"/>
      <c r="AY13" s="87"/>
      <c r="AZ13" s="87"/>
      <c r="BA13" s="126"/>
      <c r="BB13" s="103" t="s">
        <v>24</v>
      </c>
      <c r="BC13" s="87"/>
      <c r="BD13" s="87"/>
      <c r="BE13" s="87"/>
      <c r="BF13" s="87"/>
      <c r="BG13" s="87"/>
      <c r="BH13" s="126"/>
      <c r="BI13" s="99" t="s">
        <v>25</v>
      </c>
      <c r="BJ13" s="100"/>
      <c r="BK13" s="100"/>
      <c r="BL13" s="100"/>
      <c r="BM13" s="100"/>
      <c r="BN13" s="133"/>
      <c r="BO13" s="103" t="s">
        <v>26</v>
      </c>
      <c r="BP13" s="126"/>
      <c r="BQ13" s="99" t="s">
        <v>27</v>
      </c>
      <c r="BR13" s="100"/>
      <c r="BS13" s="100"/>
      <c r="BT13" s="133"/>
      <c r="BU13" s="138" t="s">
        <v>28</v>
      </c>
      <c r="BV13" s="87"/>
      <c r="BW13" s="87"/>
      <c r="BX13" s="87"/>
      <c r="BY13" s="87"/>
      <c r="BZ13" s="87"/>
      <c r="CA13" s="126"/>
      <c r="CB13" s="139">
        <v>9</v>
      </c>
      <c r="CC13" s="100"/>
      <c r="CD13" s="100"/>
      <c r="CE13" s="100"/>
      <c r="CF13" s="101"/>
    </row>
    <row r="14" spans="2:84" x14ac:dyDescent="0.25">
      <c r="B14" s="19" t="s">
        <v>0</v>
      </c>
      <c r="C14" s="3">
        <v>18</v>
      </c>
      <c r="K14" s="86" t="s">
        <v>21</v>
      </c>
      <c r="L14" s="87"/>
      <c r="M14" s="126"/>
      <c r="N14" s="132" t="s">
        <v>30</v>
      </c>
      <c r="O14" s="100"/>
      <c r="P14" s="100"/>
      <c r="Q14" s="100"/>
      <c r="R14" s="100"/>
      <c r="S14" s="133"/>
      <c r="T14" s="86" t="s">
        <v>31</v>
      </c>
      <c r="U14" s="87"/>
      <c r="V14" s="87"/>
      <c r="W14" s="87"/>
      <c r="X14" s="87"/>
      <c r="Y14" s="87"/>
      <c r="Z14" s="87"/>
      <c r="AA14" s="87"/>
      <c r="AB14" s="134" t="s">
        <v>32</v>
      </c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6">
        <v>0.437</v>
      </c>
      <c r="AS14" s="135"/>
      <c r="AT14" s="135"/>
      <c r="AU14" s="135"/>
      <c r="AV14" s="135"/>
      <c r="AW14" s="137">
        <v>4363.9399999999996</v>
      </c>
      <c r="AX14" s="130"/>
      <c r="AY14" s="130"/>
      <c r="AZ14" s="130"/>
      <c r="BA14" s="128"/>
      <c r="BB14" s="125" t="s">
        <v>46</v>
      </c>
      <c r="BC14" s="87"/>
      <c r="BD14" s="87"/>
      <c r="BE14" s="87"/>
      <c r="BF14" s="87"/>
      <c r="BG14" s="87"/>
      <c r="BH14" s="126"/>
      <c r="BI14" s="125" t="s">
        <v>46</v>
      </c>
      <c r="BJ14" s="87"/>
      <c r="BK14" s="87"/>
      <c r="BL14" s="87"/>
      <c r="BM14" s="87"/>
      <c r="BN14" s="126"/>
      <c r="BO14" s="127" t="s">
        <v>47</v>
      </c>
      <c r="BP14" s="128"/>
      <c r="BQ14" s="129">
        <v>-44</v>
      </c>
      <c r="BR14" s="130"/>
      <c r="BS14" s="130"/>
      <c r="BT14" s="128"/>
      <c r="BU14" s="131">
        <v>118237</v>
      </c>
      <c r="BV14" s="87"/>
      <c r="BW14" s="87"/>
      <c r="BX14" s="87"/>
      <c r="BY14" s="87"/>
      <c r="BZ14" s="87"/>
      <c r="CA14" s="126"/>
      <c r="CB14" s="53">
        <v>7.88</v>
      </c>
      <c r="CC14" s="87"/>
      <c r="CD14" s="87"/>
      <c r="CE14" s="87"/>
      <c r="CF14" s="88"/>
    </row>
    <row r="15" spans="2:84" ht="15" customHeight="1" x14ac:dyDescent="0.25">
      <c r="B15" s="19" t="s">
        <v>1</v>
      </c>
      <c r="C15" s="3">
        <v>-13.4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</row>
    <row r="16" spans="2:84" ht="10.5" customHeight="1" x14ac:dyDescent="0.25">
      <c r="B16" s="19" t="s">
        <v>2</v>
      </c>
      <c r="C16" s="3">
        <v>-44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</row>
    <row r="17" spans="2:84" ht="22.5" customHeight="1" x14ac:dyDescent="0.25">
      <c r="B17" s="6"/>
      <c r="K17" s="107" t="s">
        <v>8</v>
      </c>
      <c r="L17" s="57"/>
      <c r="M17" s="57"/>
      <c r="N17" s="57"/>
      <c r="O17" s="57"/>
      <c r="P17" s="57"/>
      <c r="Q17" s="58"/>
      <c r="R17" s="107" t="s">
        <v>9</v>
      </c>
      <c r="S17" s="57"/>
      <c r="T17" s="57"/>
      <c r="U17" s="57"/>
      <c r="V17" s="58"/>
      <c r="W17" s="107" t="s">
        <v>10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8"/>
      <c r="AN17" s="107" t="s">
        <v>11</v>
      </c>
      <c r="AO17" s="57"/>
      <c r="AP17" s="57"/>
      <c r="AQ17" s="57"/>
      <c r="AR17" s="58"/>
      <c r="AS17" s="108" t="s">
        <v>12</v>
      </c>
      <c r="AT17" s="87"/>
      <c r="AU17" s="87"/>
      <c r="AV17" s="88"/>
      <c r="AW17" s="109" t="s">
        <v>13</v>
      </c>
      <c r="AX17" s="57"/>
      <c r="AY17" s="57"/>
      <c r="AZ17" s="58"/>
      <c r="BA17" s="108" t="s">
        <v>14</v>
      </c>
      <c r="BB17" s="87"/>
      <c r="BC17" s="88"/>
      <c r="BD17" s="109" t="s">
        <v>15</v>
      </c>
      <c r="BE17" s="57"/>
      <c r="BF17" s="57"/>
      <c r="BG17" s="57"/>
      <c r="BH17" s="57"/>
      <c r="BI17" s="58"/>
      <c r="BJ17" s="108" t="s">
        <v>16</v>
      </c>
      <c r="BK17" s="88"/>
      <c r="BL17" s="96" t="s">
        <v>17</v>
      </c>
      <c r="BM17" s="57"/>
      <c r="BN17" s="57"/>
      <c r="BO17" s="57"/>
      <c r="BP17" s="57"/>
      <c r="BQ17" s="57"/>
      <c r="BR17" s="58"/>
      <c r="BS17" s="97" t="s">
        <v>18</v>
      </c>
      <c r="BT17" s="87"/>
      <c r="BU17" s="87"/>
      <c r="BV17" s="88"/>
      <c r="BW17" s="98" t="s">
        <v>19</v>
      </c>
      <c r="BX17" s="57"/>
      <c r="BY17" s="57"/>
      <c r="BZ17" s="57"/>
      <c r="CA17" s="57"/>
      <c r="CB17" s="57"/>
      <c r="CC17" s="93"/>
      <c r="CD17" s="9"/>
      <c r="CE17" s="9"/>
      <c r="CF17" s="9"/>
    </row>
    <row r="18" spans="2:84" x14ac:dyDescent="0.25">
      <c r="B18" s="19" t="s">
        <v>3</v>
      </c>
      <c r="C18" s="29">
        <f>C24-((C24-C25)/(C27-C26)*(C19-C26))</f>
        <v>0.43717361999999999</v>
      </c>
      <c r="E18" t="s">
        <v>90</v>
      </c>
      <c r="K18" s="99" t="s">
        <v>20</v>
      </c>
      <c r="L18" s="100"/>
      <c r="M18" s="100"/>
      <c r="N18" s="100"/>
      <c r="O18" s="100"/>
      <c r="P18" s="100"/>
      <c r="Q18" s="101"/>
      <c r="R18" s="102" t="s">
        <v>20</v>
      </c>
      <c r="S18" s="57"/>
      <c r="T18" s="57"/>
      <c r="U18" s="57"/>
      <c r="V18" s="58"/>
      <c r="W18" s="99" t="s">
        <v>21</v>
      </c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1"/>
      <c r="AN18" s="102" t="s">
        <v>22</v>
      </c>
      <c r="AO18" s="57"/>
      <c r="AP18" s="57"/>
      <c r="AQ18" s="57"/>
      <c r="AR18" s="58"/>
      <c r="AS18" s="103" t="s">
        <v>23</v>
      </c>
      <c r="AT18" s="87"/>
      <c r="AU18" s="87"/>
      <c r="AV18" s="88"/>
      <c r="AW18" s="102" t="s">
        <v>24</v>
      </c>
      <c r="AX18" s="57"/>
      <c r="AY18" s="57"/>
      <c r="AZ18" s="58"/>
      <c r="BA18" s="103" t="s">
        <v>25</v>
      </c>
      <c r="BB18" s="87"/>
      <c r="BC18" s="88"/>
      <c r="BD18" s="102" t="s">
        <v>26</v>
      </c>
      <c r="BE18" s="57"/>
      <c r="BF18" s="57"/>
      <c r="BG18" s="57"/>
      <c r="BH18" s="57"/>
      <c r="BI18" s="58"/>
      <c r="BJ18" s="103" t="s">
        <v>27</v>
      </c>
      <c r="BK18" s="88"/>
      <c r="BL18" s="104" t="s">
        <v>28</v>
      </c>
      <c r="BM18" s="57"/>
      <c r="BN18" s="57"/>
      <c r="BO18" s="57"/>
      <c r="BP18" s="57"/>
      <c r="BQ18" s="57"/>
      <c r="BR18" s="58"/>
      <c r="BS18" s="105">
        <v>9</v>
      </c>
      <c r="BT18" s="87"/>
      <c r="BU18" s="87"/>
      <c r="BV18" s="88"/>
      <c r="BW18" s="106" t="s">
        <v>29</v>
      </c>
      <c r="BX18" s="57"/>
      <c r="BY18" s="57"/>
      <c r="BZ18" s="57"/>
      <c r="CA18" s="57"/>
      <c r="CB18" s="57"/>
      <c r="CC18" s="93"/>
      <c r="CD18" s="9"/>
      <c r="CE18" s="9"/>
      <c r="CF18" s="9"/>
    </row>
    <row r="19" spans="2:84" ht="15" customHeight="1" x14ac:dyDescent="0.25">
      <c r="B19" s="19" t="s">
        <v>4</v>
      </c>
      <c r="C19" s="20">
        <f>AW14</f>
        <v>4363.9399999999996</v>
      </c>
      <c r="K19" s="86" t="s">
        <v>30</v>
      </c>
      <c r="L19" s="87"/>
      <c r="M19" s="87"/>
      <c r="N19" s="87"/>
      <c r="O19" s="87"/>
      <c r="P19" s="87"/>
      <c r="Q19" s="88"/>
      <c r="R19" s="89" t="s">
        <v>31</v>
      </c>
      <c r="S19" s="57"/>
      <c r="T19" s="57"/>
      <c r="U19" s="57"/>
      <c r="V19" s="58"/>
      <c r="W19" s="86" t="s">
        <v>32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90" t="s">
        <v>33</v>
      </c>
      <c r="AO19" s="57"/>
      <c r="AP19" s="57"/>
      <c r="AQ19" s="57"/>
      <c r="AR19" s="58"/>
      <c r="AS19" s="91" t="s">
        <v>34</v>
      </c>
      <c r="AT19" s="87"/>
      <c r="AU19" s="87"/>
      <c r="AV19" s="88"/>
      <c r="AW19" s="90" t="s">
        <v>35</v>
      </c>
      <c r="AX19" s="57"/>
      <c r="AY19" s="57"/>
      <c r="AZ19" s="58"/>
      <c r="BA19" s="91" t="s">
        <v>36</v>
      </c>
      <c r="BB19" s="87"/>
      <c r="BC19" s="88"/>
      <c r="BD19" s="90" t="s">
        <v>21</v>
      </c>
      <c r="BE19" s="57"/>
      <c r="BF19" s="57"/>
      <c r="BG19" s="57"/>
      <c r="BH19" s="57"/>
      <c r="BI19" s="58"/>
      <c r="BJ19" s="91" t="s">
        <v>37</v>
      </c>
      <c r="BK19" s="88"/>
      <c r="BL19" s="94">
        <v>29.48</v>
      </c>
      <c r="BM19" s="57"/>
      <c r="BN19" s="57"/>
      <c r="BO19" s="57"/>
      <c r="BP19" s="57"/>
      <c r="BQ19" s="57"/>
      <c r="BR19" s="58"/>
      <c r="BS19" s="95" t="s">
        <v>38</v>
      </c>
      <c r="BT19" s="87"/>
      <c r="BU19" s="87"/>
      <c r="BV19" s="88"/>
      <c r="BW19" s="92" t="s">
        <v>38</v>
      </c>
      <c r="BX19" s="57"/>
      <c r="BY19" s="57"/>
      <c r="BZ19" s="57"/>
      <c r="CA19" s="57"/>
      <c r="CB19" s="57"/>
      <c r="CC19" s="93"/>
      <c r="CD19" s="9"/>
      <c r="CE19" s="9"/>
      <c r="CF19" s="9"/>
    </row>
    <row r="20" spans="2:84" ht="15" customHeight="1" x14ac:dyDescent="0.25">
      <c r="B20" s="19" t="s">
        <v>0</v>
      </c>
      <c r="C20" s="3">
        <v>18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</row>
    <row r="21" spans="2:84" ht="15" customHeight="1" x14ac:dyDescent="0.25">
      <c r="B21" s="19" t="s">
        <v>2</v>
      </c>
      <c r="C21" s="3">
        <v>-44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69" t="s">
        <v>50</v>
      </c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9"/>
      <c r="CF21" s="9"/>
    </row>
    <row r="22" spans="2:84" ht="15" customHeight="1" x14ac:dyDescent="0.25">
      <c r="K22" s="9"/>
      <c r="L22" s="9"/>
      <c r="M22" s="14" t="s">
        <v>51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9"/>
      <c r="CF22" s="9"/>
    </row>
    <row r="23" spans="2:84" ht="15" customHeight="1" x14ac:dyDescent="0.25">
      <c r="K23" s="9"/>
      <c r="L23" s="9"/>
      <c r="M23" s="68" t="s">
        <v>86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9"/>
    </row>
    <row r="24" spans="2:84" ht="15" customHeight="1" x14ac:dyDescent="0.25">
      <c r="B24" s="19" t="s">
        <v>81</v>
      </c>
      <c r="C24" s="3">
        <v>0.44700000000000001</v>
      </c>
      <c r="K24" s="83" t="s">
        <v>52</v>
      </c>
      <c r="L24" s="72"/>
      <c r="M24" s="72"/>
      <c r="N24" s="72"/>
      <c r="O24" s="72"/>
      <c r="P24" s="61"/>
      <c r="Q24" s="85" t="s">
        <v>53</v>
      </c>
      <c r="R24" s="61"/>
      <c r="S24" s="76" t="s">
        <v>54</v>
      </c>
      <c r="T24" s="61"/>
      <c r="U24" s="82" t="s">
        <v>55</v>
      </c>
      <c r="V24" s="57"/>
      <c r="W24" s="57"/>
      <c r="X24" s="57"/>
      <c r="Y24" s="57"/>
      <c r="Z24" s="57"/>
      <c r="AA24" s="57"/>
      <c r="AB24" s="57"/>
      <c r="AC24" s="58"/>
      <c r="AD24" s="60" t="s">
        <v>56</v>
      </c>
      <c r="AE24" s="61"/>
      <c r="AF24" s="60" t="s">
        <v>57</v>
      </c>
      <c r="AG24" s="61"/>
      <c r="AH24" s="81" t="s">
        <v>58</v>
      </c>
      <c r="AI24" s="82" t="s">
        <v>59</v>
      </c>
      <c r="AJ24" s="57"/>
      <c r="AK24" s="57"/>
      <c r="AL24" s="57"/>
      <c r="AM24" s="57"/>
      <c r="AN24" s="57"/>
      <c r="AO24" s="57"/>
      <c r="AP24" s="57"/>
      <c r="AQ24" s="57"/>
      <c r="AR24" s="57"/>
      <c r="AS24" s="58"/>
      <c r="AT24" s="71" t="s">
        <v>60</v>
      </c>
      <c r="AU24" s="72"/>
      <c r="AV24" s="72"/>
      <c r="AW24" s="72"/>
      <c r="AX24" s="72"/>
      <c r="AY24" s="72"/>
      <c r="AZ24" s="71" t="s">
        <v>61</v>
      </c>
      <c r="BA24" s="72"/>
      <c r="BB24" s="72"/>
      <c r="BC24" s="72"/>
      <c r="BD24" s="72"/>
      <c r="BE24" s="72"/>
      <c r="BF24" s="61"/>
      <c r="BG24" s="60" t="s">
        <v>62</v>
      </c>
      <c r="BH24" s="72"/>
      <c r="BI24" s="72"/>
      <c r="BJ24" s="72"/>
      <c r="BK24" s="71" t="s">
        <v>63</v>
      </c>
      <c r="BL24" s="72"/>
      <c r="BM24" s="72"/>
      <c r="BN24" s="72"/>
      <c r="BO24" s="61"/>
      <c r="BP24" s="71" t="s">
        <v>64</v>
      </c>
      <c r="BQ24" s="72"/>
      <c r="BR24" s="72"/>
      <c r="BS24" s="72"/>
      <c r="BT24" s="72"/>
      <c r="BU24" s="61"/>
      <c r="BV24" s="75" t="s">
        <v>65</v>
      </c>
      <c r="BW24" s="72"/>
      <c r="BX24" s="72"/>
      <c r="BY24" s="72"/>
      <c r="BZ24" s="72"/>
      <c r="CA24" s="72"/>
      <c r="CB24" s="61"/>
      <c r="CC24" s="60" t="s">
        <v>66</v>
      </c>
      <c r="CD24" s="72"/>
      <c r="CE24" s="72"/>
      <c r="CF24" s="61"/>
    </row>
    <row r="25" spans="2:84" ht="15" customHeight="1" x14ac:dyDescent="0.25">
      <c r="B25" s="19" t="s">
        <v>82</v>
      </c>
      <c r="C25" s="3">
        <v>0.42</v>
      </c>
      <c r="K25" s="84"/>
      <c r="L25" s="73"/>
      <c r="M25" s="73"/>
      <c r="N25" s="73"/>
      <c r="O25" s="73"/>
      <c r="P25" s="63"/>
      <c r="Q25" s="62"/>
      <c r="R25" s="63"/>
      <c r="S25" s="62"/>
      <c r="T25" s="63"/>
      <c r="U25" s="76" t="s">
        <v>67</v>
      </c>
      <c r="V25" s="72"/>
      <c r="W25" s="61"/>
      <c r="X25" s="60" t="s">
        <v>68</v>
      </c>
      <c r="Y25" s="72"/>
      <c r="Z25" s="61"/>
      <c r="AA25" s="71" t="s">
        <v>69</v>
      </c>
      <c r="AB25" s="72"/>
      <c r="AC25" s="61"/>
      <c r="AD25" s="62"/>
      <c r="AE25" s="63"/>
      <c r="AF25" s="62"/>
      <c r="AG25" s="63"/>
      <c r="AH25" s="62"/>
      <c r="AI25" s="77" t="s">
        <v>70</v>
      </c>
      <c r="AJ25" s="72"/>
      <c r="AK25" s="72"/>
      <c r="AL25" s="72"/>
      <c r="AM25" s="72"/>
      <c r="AN25" s="72"/>
      <c r="AO25" s="61"/>
      <c r="AP25" s="71" t="s">
        <v>69</v>
      </c>
      <c r="AQ25" s="72"/>
      <c r="AR25" s="72"/>
      <c r="AS25" s="61"/>
      <c r="AT25" s="62"/>
      <c r="AU25" s="73"/>
      <c r="AV25" s="73"/>
      <c r="AW25" s="73"/>
      <c r="AX25" s="73"/>
      <c r="AY25" s="73"/>
      <c r="AZ25" s="64"/>
      <c r="BA25" s="74"/>
      <c r="BB25" s="74"/>
      <c r="BC25" s="74"/>
      <c r="BD25" s="74"/>
      <c r="BE25" s="74"/>
      <c r="BF25" s="65"/>
      <c r="BG25" s="62"/>
      <c r="BH25" s="73"/>
      <c r="BI25" s="73"/>
      <c r="BJ25" s="73"/>
      <c r="BK25" s="64"/>
      <c r="BL25" s="74"/>
      <c r="BM25" s="74"/>
      <c r="BN25" s="74"/>
      <c r="BO25" s="65"/>
      <c r="BP25" s="62"/>
      <c r="BQ25" s="73"/>
      <c r="BR25" s="73"/>
      <c r="BS25" s="73"/>
      <c r="BT25" s="73"/>
      <c r="BU25" s="63"/>
      <c r="BV25" s="62"/>
      <c r="BW25" s="73"/>
      <c r="BX25" s="73"/>
      <c r="BY25" s="73"/>
      <c r="BZ25" s="73"/>
      <c r="CA25" s="73"/>
      <c r="CB25" s="63"/>
      <c r="CC25" s="62"/>
      <c r="CD25" s="73"/>
      <c r="CE25" s="73"/>
      <c r="CF25" s="63"/>
    </row>
    <row r="26" spans="2:84" x14ac:dyDescent="0.25">
      <c r="B26" s="19" t="s">
        <v>83</v>
      </c>
      <c r="C26" s="3">
        <v>4000</v>
      </c>
      <c r="I26" s="2"/>
      <c r="K26" s="78"/>
      <c r="L26" s="74"/>
      <c r="M26" s="74"/>
      <c r="N26" s="74"/>
      <c r="O26" s="74"/>
      <c r="P26" s="65"/>
      <c r="Q26" s="64"/>
      <c r="R26" s="65"/>
      <c r="S26" s="64"/>
      <c r="T26" s="65"/>
      <c r="U26" s="64"/>
      <c r="V26" s="74"/>
      <c r="W26" s="65"/>
      <c r="X26" s="64"/>
      <c r="Y26" s="74"/>
      <c r="Z26" s="65"/>
      <c r="AA26" s="64"/>
      <c r="AB26" s="74"/>
      <c r="AC26" s="65"/>
      <c r="AD26" s="64"/>
      <c r="AE26" s="65"/>
      <c r="AF26" s="64"/>
      <c r="AG26" s="65"/>
      <c r="AH26" s="64"/>
      <c r="AI26" s="78"/>
      <c r="AJ26" s="74"/>
      <c r="AK26" s="74"/>
      <c r="AL26" s="74"/>
      <c r="AM26" s="74"/>
      <c r="AN26" s="74"/>
      <c r="AO26" s="65"/>
      <c r="AP26" s="64"/>
      <c r="AQ26" s="74"/>
      <c r="AR26" s="74"/>
      <c r="AS26" s="65"/>
      <c r="AT26" s="64"/>
      <c r="AU26" s="74"/>
      <c r="AV26" s="74"/>
      <c r="AW26" s="74"/>
      <c r="AX26" s="74"/>
      <c r="AY26" s="74"/>
      <c r="AZ26" s="79" t="s">
        <v>49</v>
      </c>
      <c r="BA26" s="57"/>
      <c r="BB26" s="58"/>
      <c r="BC26" s="80" t="s">
        <v>71</v>
      </c>
      <c r="BD26" s="57"/>
      <c r="BE26" s="57"/>
      <c r="BF26" s="58"/>
      <c r="BG26" s="64"/>
      <c r="BH26" s="74"/>
      <c r="BI26" s="74"/>
      <c r="BJ26" s="74"/>
      <c r="BK26" s="79" t="s">
        <v>49</v>
      </c>
      <c r="BL26" s="57"/>
      <c r="BM26" s="57"/>
      <c r="BN26" s="57"/>
      <c r="BO26" s="58"/>
      <c r="BP26" s="64"/>
      <c r="BQ26" s="74"/>
      <c r="BR26" s="74"/>
      <c r="BS26" s="74"/>
      <c r="BT26" s="74"/>
      <c r="BU26" s="65"/>
      <c r="BV26" s="64"/>
      <c r="BW26" s="74"/>
      <c r="BX26" s="74"/>
      <c r="BY26" s="74"/>
      <c r="BZ26" s="74"/>
      <c r="CA26" s="74"/>
      <c r="CB26" s="65"/>
      <c r="CC26" s="64"/>
      <c r="CD26" s="74"/>
      <c r="CE26" s="74"/>
      <c r="CF26" s="65"/>
    </row>
    <row r="27" spans="2:84" ht="15" customHeight="1" x14ac:dyDescent="0.25">
      <c r="B27" s="19" t="s">
        <v>84</v>
      </c>
      <c r="C27" s="3">
        <v>5000</v>
      </c>
      <c r="E27" s="1"/>
      <c r="F27" s="165" t="s">
        <v>91</v>
      </c>
      <c r="G27" s="167" t="s">
        <v>95</v>
      </c>
      <c r="K27" s="49">
        <v>2020</v>
      </c>
      <c r="L27" s="57"/>
      <c r="M27" s="57"/>
      <c r="N27" s="57"/>
      <c r="O27" s="57"/>
      <c r="P27" s="58"/>
      <c r="Q27" s="39" t="s">
        <v>72</v>
      </c>
      <c r="R27" s="58"/>
      <c r="S27" s="150">
        <v>31</v>
      </c>
      <c r="T27" s="58"/>
      <c r="U27" s="42">
        <v>0.82699999999999996</v>
      </c>
      <c r="V27" s="57"/>
      <c r="W27" s="58"/>
      <c r="X27" s="151">
        <v>100</v>
      </c>
      <c r="Y27" s="57"/>
      <c r="Z27" s="58"/>
      <c r="AA27" s="45">
        <v>72.75</v>
      </c>
      <c r="AB27" s="57"/>
      <c r="AC27" s="58"/>
      <c r="AD27" s="56">
        <v>0</v>
      </c>
      <c r="AE27" s="58"/>
      <c r="AF27" s="56">
        <v>0</v>
      </c>
      <c r="AG27" s="58"/>
      <c r="AH27" s="10">
        <v>6.24</v>
      </c>
      <c r="AI27" s="42">
        <v>0.96799999999999997</v>
      </c>
      <c r="AJ27" s="57"/>
      <c r="AK27" s="57"/>
      <c r="AL27" s="57"/>
      <c r="AM27" s="57"/>
      <c r="AN27" s="57"/>
      <c r="AO27" s="58"/>
      <c r="AP27" s="56">
        <v>0</v>
      </c>
      <c r="AQ27" s="57"/>
      <c r="AR27" s="57"/>
      <c r="AS27" s="58"/>
      <c r="AT27" s="45">
        <v>78.989999999999995</v>
      </c>
      <c r="AU27" s="57"/>
      <c r="AV27" s="57"/>
      <c r="AW27" s="57"/>
      <c r="AX27" s="57"/>
      <c r="AY27" s="58"/>
      <c r="AZ27" s="56">
        <v>6327.17</v>
      </c>
      <c r="BA27" s="57"/>
      <c r="BB27" s="58"/>
      <c r="BC27" s="56">
        <v>0</v>
      </c>
      <c r="BD27" s="57"/>
      <c r="BE27" s="57"/>
      <c r="BF27" s="58"/>
      <c r="BG27" s="59">
        <v>0</v>
      </c>
      <c r="BH27" s="57"/>
      <c r="BI27" s="57"/>
      <c r="BJ27" s="58"/>
      <c r="BK27" s="56">
        <v>0</v>
      </c>
      <c r="BL27" s="57"/>
      <c r="BM27" s="57"/>
      <c r="BN27" s="57"/>
      <c r="BO27" s="58"/>
      <c r="BP27" s="56">
        <v>499783.16</v>
      </c>
      <c r="BQ27" s="57"/>
      <c r="BR27" s="57"/>
      <c r="BS27" s="57"/>
      <c r="BT27" s="57"/>
      <c r="BU27" s="58"/>
      <c r="BV27" s="56">
        <v>99956.63</v>
      </c>
      <c r="BW27" s="57"/>
      <c r="BX27" s="57"/>
      <c r="BY27" s="57"/>
      <c r="BZ27" s="57"/>
      <c r="CA27" s="57"/>
      <c r="CB27" s="58"/>
      <c r="CC27" s="56">
        <v>599739.79</v>
      </c>
      <c r="CD27" s="57"/>
      <c r="CE27" s="57"/>
      <c r="CF27" s="58"/>
    </row>
    <row r="28" spans="2:84" ht="15" customHeight="1" x14ac:dyDescent="0.25">
      <c r="F28" s="166"/>
      <c r="G28" s="168"/>
      <c r="K28" s="36">
        <v>2020</v>
      </c>
      <c r="L28" s="37"/>
      <c r="M28" s="37"/>
      <c r="N28" s="37"/>
      <c r="O28" s="37"/>
      <c r="P28" s="38"/>
      <c r="Q28" s="39" t="s">
        <v>73</v>
      </c>
      <c r="R28" s="38"/>
      <c r="S28" s="40">
        <v>29</v>
      </c>
      <c r="T28" s="41"/>
      <c r="U28" s="42">
        <v>0.79500000000000004</v>
      </c>
      <c r="V28" s="37"/>
      <c r="W28" s="38"/>
      <c r="X28" s="43">
        <v>100</v>
      </c>
      <c r="Y28" s="44"/>
      <c r="Z28" s="41"/>
      <c r="AA28" s="45">
        <v>65.42</v>
      </c>
      <c r="AB28" s="37"/>
      <c r="AC28" s="38"/>
      <c r="AD28" s="55">
        <v>0</v>
      </c>
      <c r="AE28" s="41"/>
      <c r="AF28" s="56">
        <v>0</v>
      </c>
      <c r="AG28" s="38"/>
      <c r="AH28" s="25">
        <v>5.41</v>
      </c>
      <c r="AI28" s="42">
        <v>0.93</v>
      </c>
      <c r="AJ28" s="37"/>
      <c r="AK28" s="37"/>
      <c r="AL28" s="37"/>
      <c r="AM28" s="37"/>
      <c r="AN28" s="37"/>
      <c r="AO28" s="38"/>
      <c r="AP28" s="55">
        <v>0</v>
      </c>
      <c r="AQ28" s="44"/>
      <c r="AR28" s="44"/>
      <c r="AS28" s="41"/>
      <c r="AT28" s="45">
        <v>70.83</v>
      </c>
      <c r="AU28" s="37"/>
      <c r="AV28" s="37"/>
      <c r="AW28" s="37"/>
      <c r="AX28" s="37"/>
      <c r="AY28" s="38"/>
      <c r="AZ28" s="55">
        <v>6327.17</v>
      </c>
      <c r="BA28" s="44"/>
      <c r="BB28" s="41"/>
      <c r="BC28" s="56">
        <v>0</v>
      </c>
      <c r="BD28" s="37"/>
      <c r="BE28" s="37"/>
      <c r="BF28" s="38"/>
      <c r="BG28" s="123">
        <v>0</v>
      </c>
      <c r="BH28" s="44"/>
      <c r="BI28" s="44"/>
      <c r="BJ28" s="41"/>
      <c r="BK28" s="56">
        <v>0</v>
      </c>
      <c r="BL28" s="37"/>
      <c r="BM28" s="37"/>
      <c r="BN28" s="37"/>
      <c r="BO28" s="38"/>
      <c r="BP28" s="55">
        <v>448153.45</v>
      </c>
      <c r="BQ28" s="44"/>
      <c r="BR28" s="44"/>
      <c r="BS28" s="44"/>
      <c r="BT28" s="44"/>
      <c r="BU28" s="41"/>
      <c r="BV28" s="56">
        <v>89630.69</v>
      </c>
      <c r="BW28" s="37"/>
      <c r="BX28" s="37"/>
      <c r="BY28" s="37"/>
      <c r="BZ28" s="37"/>
      <c r="CA28" s="37"/>
      <c r="CB28" s="38"/>
      <c r="CC28" s="55">
        <v>537784.14</v>
      </c>
      <c r="CD28" s="44"/>
      <c r="CE28" s="44"/>
      <c r="CF28" s="124"/>
    </row>
    <row r="29" spans="2:84" ht="12.75" customHeight="1" x14ac:dyDescent="0.25">
      <c r="F29" s="166"/>
      <c r="G29" s="169"/>
      <c r="K29" s="49">
        <v>2020</v>
      </c>
      <c r="L29" s="37"/>
      <c r="M29" s="37"/>
      <c r="N29" s="37"/>
      <c r="O29" s="37"/>
      <c r="P29" s="38"/>
      <c r="Q29" s="50" t="s">
        <v>74</v>
      </c>
      <c r="R29" s="41"/>
      <c r="S29" s="51">
        <v>31</v>
      </c>
      <c r="T29" s="48"/>
      <c r="U29" s="52">
        <v>0.71499999999999997</v>
      </c>
      <c r="V29" s="44"/>
      <c r="W29" s="41"/>
      <c r="X29" s="53">
        <v>100</v>
      </c>
      <c r="Y29" s="47"/>
      <c r="Z29" s="48"/>
      <c r="AA29" s="54">
        <v>62.9</v>
      </c>
      <c r="AB29" s="44"/>
      <c r="AC29" s="41"/>
      <c r="AD29" s="46">
        <v>0</v>
      </c>
      <c r="AE29" s="48"/>
      <c r="AF29" s="55">
        <v>0</v>
      </c>
      <c r="AG29" s="41"/>
      <c r="AH29" s="24">
        <v>5.41</v>
      </c>
      <c r="AI29" s="52">
        <v>0.83599999999999997</v>
      </c>
      <c r="AJ29" s="44"/>
      <c r="AK29" s="44"/>
      <c r="AL29" s="44"/>
      <c r="AM29" s="44"/>
      <c r="AN29" s="44"/>
      <c r="AO29" s="41"/>
      <c r="AP29" s="46">
        <v>0</v>
      </c>
      <c r="AQ29" s="47"/>
      <c r="AR29" s="47"/>
      <c r="AS29" s="48"/>
      <c r="AT29" s="54">
        <v>68.31</v>
      </c>
      <c r="AU29" s="44"/>
      <c r="AV29" s="44"/>
      <c r="AW29" s="44"/>
      <c r="AX29" s="44"/>
      <c r="AY29" s="41"/>
      <c r="AZ29" s="46">
        <v>6327.17</v>
      </c>
      <c r="BA29" s="47"/>
      <c r="BB29" s="48"/>
      <c r="BC29" s="55">
        <v>0</v>
      </c>
      <c r="BD29" s="44"/>
      <c r="BE29" s="44"/>
      <c r="BF29" s="41"/>
      <c r="BG29" s="67">
        <v>0</v>
      </c>
      <c r="BH29" s="47"/>
      <c r="BI29" s="47"/>
      <c r="BJ29" s="48"/>
      <c r="BK29" s="55">
        <v>0</v>
      </c>
      <c r="BL29" s="44"/>
      <c r="BM29" s="44"/>
      <c r="BN29" s="44"/>
      <c r="BO29" s="41"/>
      <c r="BP29" s="46">
        <v>432208.98</v>
      </c>
      <c r="BQ29" s="47"/>
      <c r="BR29" s="47"/>
      <c r="BS29" s="47"/>
      <c r="BT29" s="47"/>
      <c r="BU29" s="48"/>
      <c r="BV29" s="55">
        <v>86441.8</v>
      </c>
      <c r="BW29" s="44"/>
      <c r="BX29" s="44"/>
      <c r="BY29" s="44"/>
      <c r="BZ29" s="44"/>
      <c r="CA29" s="44"/>
      <c r="CB29" s="41"/>
      <c r="CC29" s="46">
        <v>518650.78</v>
      </c>
      <c r="CD29" s="47"/>
      <c r="CE29" s="47"/>
      <c r="CF29" s="48"/>
    </row>
    <row r="30" spans="2:84" ht="15" customHeight="1" x14ac:dyDescent="0.25">
      <c r="B30" s="7" t="s">
        <v>6</v>
      </c>
      <c r="C30" s="7" t="s">
        <v>85</v>
      </c>
      <c r="D30" s="7" t="s">
        <v>7</v>
      </c>
      <c r="E30" s="7" t="s">
        <v>15</v>
      </c>
      <c r="F30" s="7" t="s">
        <v>87</v>
      </c>
      <c r="G30" s="26" t="s">
        <v>88</v>
      </c>
      <c r="H30" s="19" t="s">
        <v>97</v>
      </c>
      <c r="K30" s="164">
        <v>2020</v>
      </c>
      <c r="L30" s="44"/>
      <c r="M30" s="44"/>
      <c r="N30" s="44"/>
      <c r="O30" s="44"/>
      <c r="P30" s="41"/>
      <c r="Q30" s="154" t="s">
        <v>75</v>
      </c>
      <c r="R30" s="48"/>
      <c r="S30" s="51">
        <v>30</v>
      </c>
      <c r="T30" s="48"/>
      <c r="U30" s="162">
        <v>0.58199999999999996</v>
      </c>
      <c r="V30" s="47"/>
      <c r="W30" s="48"/>
      <c r="X30" s="53">
        <v>100</v>
      </c>
      <c r="Y30" s="47"/>
      <c r="Z30" s="48"/>
      <c r="AA30" s="163">
        <v>49.55</v>
      </c>
      <c r="AB30" s="47"/>
      <c r="AC30" s="48"/>
      <c r="AD30" s="46">
        <v>0</v>
      </c>
      <c r="AE30" s="48"/>
      <c r="AF30" s="46">
        <v>0</v>
      </c>
      <c r="AG30" s="48"/>
      <c r="AH30" s="23">
        <v>4.3099999999999996</v>
      </c>
      <c r="AI30" s="162">
        <v>0.68100000000000005</v>
      </c>
      <c r="AJ30" s="47"/>
      <c r="AK30" s="47"/>
      <c r="AL30" s="47"/>
      <c r="AM30" s="47"/>
      <c r="AN30" s="47"/>
      <c r="AO30" s="48"/>
      <c r="AP30" s="46">
        <v>0</v>
      </c>
      <c r="AQ30" s="47"/>
      <c r="AR30" s="47"/>
      <c r="AS30" s="48"/>
      <c r="AT30" s="163">
        <v>53.86</v>
      </c>
      <c r="AU30" s="47"/>
      <c r="AV30" s="47"/>
      <c r="AW30" s="47"/>
      <c r="AX30" s="47"/>
      <c r="AY30" s="48"/>
      <c r="AZ30" s="46">
        <v>6327.17</v>
      </c>
      <c r="BA30" s="47"/>
      <c r="BB30" s="48"/>
      <c r="BC30" s="46">
        <v>0</v>
      </c>
      <c r="BD30" s="47"/>
      <c r="BE30" s="47"/>
      <c r="BF30" s="48"/>
      <c r="BG30" s="67">
        <v>0</v>
      </c>
      <c r="BH30" s="47"/>
      <c r="BI30" s="47"/>
      <c r="BJ30" s="48"/>
      <c r="BK30" s="46">
        <v>0</v>
      </c>
      <c r="BL30" s="47"/>
      <c r="BM30" s="47"/>
      <c r="BN30" s="47"/>
      <c r="BO30" s="48"/>
      <c r="BP30" s="46">
        <v>340781.38</v>
      </c>
      <c r="BQ30" s="47"/>
      <c r="BR30" s="47"/>
      <c r="BS30" s="47"/>
      <c r="BT30" s="47"/>
      <c r="BU30" s="48"/>
      <c r="BV30" s="46">
        <v>68156.28</v>
      </c>
      <c r="BW30" s="47"/>
      <c r="BX30" s="47"/>
      <c r="BY30" s="47"/>
      <c r="BZ30" s="47"/>
      <c r="CA30" s="47"/>
      <c r="CB30" s="48"/>
      <c r="CC30" s="46">
        <v>408937.66</v>
      </c>
      <c r="CD30" s="47"/>
      <c r="CE30" s="47"/>
      <c r="CF30" s="66"/>
    </row>
    <row r="31" spans="2:84" x14ac:dyDescent="0.25">
      <c r="B31" s="3">
        <v>1</v>
      </c>
      <c r="C31" s="3">
        <v>-33.299999999999997</v>
      </c>
      <c r="D31" s="3">
        <v>31</v>
      </c>
      <c r="E31" s="4">
        <f>($C$20-$C31)/($C$20-$C$21)</f>
        <v>0.82741935483870965</v>
      </c>
      <c r="F31" s="5">
        <f>118237*0.827*24*31*0.000001</f>
        <v>72.749807255999997</v>
      </c>
      <c r="G31" s="35">
        <f>45.85*(C41/100)</f>
        <v>6.2356000000000007</v>
      </c>
      <c r="H31" s="5">
        <f>F31+G31</f>
        <v>78.985407256000002</v>
      </c>
      <c r="K31" s="161">
        <v>2020</v>
      </c>
      <c r="L31" s="47"/>
      <c r="M31" s="47"/>
      <c r="N31" s="47"/>
      <c r="O31" s="47"/>
      <c r="P31" s="48"/>
      <c r="Q31" s="154" t="s">
        <v>76</v>
      </c>
      <c r="R31" s="48"/>
      <c r="S31" s="51">
        <v>31</v>
      </c>
      <c r="T31" s="48"/>
      <c r="U31" s="159">
        <v>0.40200000000000002</v>
      </c>
      <c r="V31" s="111"/>
      <c r="W31" s="112"/>
      <c r="X31" s="53">
        <v>100</v>
      </c>
      <c r="Y31" s="47"/>
      <c r="Z31" s="48"/>
      <c r="AA31" s="160">
        <v>35.36</v>
      </c>
      <c r="AB31" s="111"/>
      <c r="AC31" s="112"/>
      <c r="AD31" s="46">
        <v>0</v>
      </c>
      <c r="AE31" s="48"/>
      <c r="AF31" s="157">
        <v>0</v>
      </c>
      <c r="AG31" s="112"/>
      <c r="AH31" s="24">
        <v>3.16</v>
      </c>
      <c r="AI31" s="159">
        <v>0.47</v>
      </c>
      <c r="AJ31" s="111"/>
      <c r="AK31" s="111"/>
      <c r="AL31" s="111"/>
      <c r="AM31" s="111"/>
      <c r="AN31" s="111"/>
      <c r="AO31" s="112"/>
      <c r="AP31" s="46">
        <v>0</v>
      </c>
      <c r="AQ31" s="47"/>
      <c r="AR31" s="47"/>
      <c r="AS31" s="48"/>
      <c r="AT31" s="160">
        <v>38.520000000000003</v>
      </c>
      <c r="AU31" s="111"/>
      <c r="AV31" s="111"/>
      <c r="AW31" s="111"/>
      <c r="AX31" s="111"/>
      <c r="AY31" s="112"/>
      <c r="AZ31" s="46">
        <v>6327.17</v>
      </c>
      <c r="BA31" s="47"/>
      <c r="BB31" s="48"/>
      <c r="BC31" s="157">
        <v>0</v>
      </c>
      <c r="BD31" s="111"/>
      <c r="BE31" s="111"/>
      <c r="BF31" s="112"/>
      <c r="BG31" s="67">
        <v>0</v>
      </c>
      <c r="BH31" s="47"/>
      <c r="BI31" s="47"/>
      <c r="BJ31" s="48"/>
      <c r="BK31" s="157">
        <v>0</v>
      </c>
      <c r="BL31" s="111"/>
      <c r="BM31" s="111"/>
      <c r="BN31" s="111"/>
      <c r="BO31" s="112"/>
      <c r="BP31" s="46">
        <v>243722.59</v>
      </c>
      <c r="BQ31" s="47"/>
      <c r="BR31" s="47"/>
      <c r="BS31" s="47"/>
      <c r="BT31" s="47"/>
      <c r="BU31" s="48"/>
      <c r="BV31" s="157">
        <v>48744.52</v>
      </c>
      <c r="BW31" s="111"/>
      <c r="BX31" s="111"/>
      <c r="BY31" s="111"/>
      <c r="BZ31" s="111"/>
      <c r="CA31" s="111"/>
      <c r="CB31" s="112"/>
      <c r="CC31" s="46">
        <v>292467.11</v>
      </c>
      <c r="CD31" s="47"/>
      <c r="CE31" s="47"/>
      <c r="CF31" s="48"/>
    </row>
    <row r="32" spans="2:84" ht="15" customHeight="1" x14ac:dyDescent="0.25">
      <c r="B32" s="3">
        <v>2</v>
      </c>
      <c r="C32" s="3">
        <v>-31.3</v>
      </c>
      <c r="D32" s="3">
        <v>29</v>
      </c>
      <c r="E32" s="4">
        <f t="shared" ref="E32:E38" si="0">($C$14-$C32)/($C$14-$C$16)</f>
        <v>0.79516129032258065</v>
      </c>
      <c r="F32" s="5">
        <f>118237*0.795*24*29*0.000001</f>
        <v>65.422896839999993</v>
      </c>
      <c r="G32" s="35">
        <f t="shared" ref="G32:G38" si="1">45.85*(C42/100)</f>
        <v>5.4103000000000003</v>
      </c>
      <c r="H32" s="5">
        <f t="shared" ref="H32:H38" si="2">F32+G32</f>
        <v>70.833196839999999</v>
      </c>
      <c r="K32" s="153">
        <v>2020</v>
      </c>
      <c r="L32" s="111"/>
      <c r="M32" s="111"/>
      <c r="N32" s="111"/>
      <c r="O32" s="111"/>
      <c r="P32" s="112"/>
      <c r="Q32" s="154" t="s">
        <v>77</v>
      </c>
      <c r="R32" s="48"/>
      <c r="S32" s="155">
        <v>30</v>
      </c>
      <c r="T32" s="112"/>
      <c r="U32" s="42">
        <v>0.25</v>
      </c>
      <c r="V32" s="37"/>
      <c r="W32" s="38"/>
      <c r="X32" s="156">
        <v>100</v>
      </c>
      <c r="Y32" s="111"/>
      <c r="Z32" s="112"/>
      <c r="AA32" s="45">
        <v>21.28</v>
      </c>
      <c r="AB32" s="37"/>
      <c r="AC32" s="38"/>
      <c r="AD32" s="157">
        <v>0</v>
      </c>
      <c r="AE32" s="112"/>
      <c r="AF32" s="56">
        <v>0</v>
      </c>
      <c r="AG32" s="38"/>
      <c r="AH32" s="11">
        <v>1.97</v>
      </c>
      <c r="AI32" s="42">
        <v>0.29199999999999998</v>
      </c>
      <c r="AJ32" s="37"/>
      <c r="AK32" s="37"/>
      <c r="AL32" s="37"/>
      <c r="AM32" s="37"/>
      <c r="AN32" s="37"/>
      <c r="AO32" s="38"/>
      <c r="AP32" s="157">
        <v>0</v>
      </c>
      <c r="AQ32" s="111"/>
      <c r="AR32" s="111"/>
      <c r="AS32" s="112"/>
      <c r="AT32" s="45">
        <v>23.25</v>
      </c>
      <c r="AU32" s="37"/>
      <c r="AV32" s="37"/>
      <c r="AW32" s="37"/>
      <c r="AX32" s="37"/>
      <c r="AY32" s="38"/>
      <c r="AZ32" s="157">
        <v>6327.17</v>
      </c>
      <c r="BA32" s="111"/>
      <c r="BB32" s="112"/>
      <c r="BC32" s="56">
        <v>0</v>
      </c>
      <c r="BD32" s="37"/>
      <c r="BE32" s="37"/>
      <c r="BF32" s="38"/>
      <c r="BG32" s="152">
        <v>0</v>
      </c>
      <c r="BH32" s="111"/>
      <c r="BI32" s="111"/>
      <c r="BJ32" s="112"/>
      <c r="BK32" s="56">
        <v>0</v>
      </c>
      <c r="BL32" s="37"/>
      <c r="BM32" s="37"/>
      <c r="BN32" s="37"/>
      <c r="BO32" s="38"/>
      <c r="BP32" s="157">
        <v>147106.70000000001</v>
      </c>
      <c r="BQ32" s="111"/>
      <c r="BR32" s="111"/>
      <c r="BS32" s="111"/>
      <c r="BT32" s="111"/>
      <c r="BU32" s="112"/>
      <c r="BV32" s="56">
        <v>29421.34</v>
      </c>
      <c r="BW32" s="37"/>
      <c r="BX32" s="37"/>
      <c r="BY32" s="37"/>
      <c r="BZ32" s="37"/>
      <c r="CA32" s="37"/>
      <c r="CB32" s="38"/>
      <c r="CC32" s="157">
        <v>176528.04</v>
      </c>
      <c r="CD32" s="111"/>
      <c r="CE32" s="111"/>
      <c r="CF32" s="158"/>
    </row>
    <row r="33" spans="2:84" ht="15" customHeight="1" x14ac:dyDescent="0.25">
      <c r="B33" s="3">
        <v>3</v>
      </c>
      <c r="C33" s="3">
        <v>-26.3</v>
      </c>
      <c r="D33" s="3">
        <v>31</v>
      </c>
      <c r="E33" s="4">
        <f t="shared" si="0"/>
        <v>0.71451612903225803</v>
      </c>
      <c r="F33" s="5">
        <f>118237*0.715*24*31*0.000001</f>
        <v>62.897354519999993</v>
      </c>
      <c r="G33" s="35">
        <f t="shared" si="1"/>
        <v>5.4103000000000003</v>
      </c>
      <c r="H33" s="5">
        <f t="shared" si="2"/>
        <v>68.30765452</v>
      </c>
      <c r="K33" s="49">
        <v>2020</v>
      </c>
      <c r="L33" s="37"/>
      <c r="M33" s="37"/>
      <c r="N33" s="37"/>
      <c r="O33" s="37"/>
      <c r="P33" s="38"/>
      <c r="Q33" s="149" t="s">
        <v>78</v>
      </c>
      <c r="R33" s="112"/>
      <c r="S33" s="150">
        <v>31</v>
      </c>
      <c r="T33" s="38"/>
      <c r="U33" s="42">
        <v>0.184</v>
      </c>
      <c r="V33" s="37"/>
      <c r="W33" s="38"/>
      <c r="X33" s="151">
        <v>100</v>
      </c>
      <c r="Y33" s="37"/>
      <c r="Z33" s="38"/>
      <c r="AA33" s="45">
        <v>16.190000000000001</v>
      </c>
      <c r="AB33" s="37"/>
      <c r="AC33" s="38"/>
      <c r="AD33" s="56">
        <v>0</v>
      </c>
      <c r="AE33" s="38"/>
      <c r="AF33" s="56">
        <v>0</v>
      </c>
      <c r="AG33" s="38"/>
      <c r="AH33" s="10">
        <v>1.51</v>
      </c>
      <c r="AI33" s="42">
        <v>0.215</v>
      </c>
      <c r="AJ33" s="37"/>
      <c r="AK33" s="37"/>
      <c r="AL33" s="37"/>
      <c r="AM33" s="37"/>
      <c r="AN33" s="37"/>
      <c r="AO33" s="38"/>
      <c r="AP33" s="56">
        <v>0</v>
      </c>
      <c r="AQ33" s="37"/>
      <c r="AR33" s="37"/>
      <c r="AS33" s="38"/>
      <c r="AT33" s="45">
        <v>17.7</v>
      </c>
      <c r="AU33" s="37"/>
      <c r="AV33" s="37"/>
      <c r="AW33" s="37"/>
      <c r="AX33" s="37"/>
      <c r="AY33" s="38"/>
      <c r="AZ33" s="56">
        <v>6829.3</v>
      </c>
      <c r="BA33" s="37"/>
      <c r="BB33" s="38"/>
      <c r="BC33" s="56">
        <v>0</v>
      </c>
      <c r="BD33" s="37"/>
      <c r="BE33" s="37"/>
      <c r="BF33" s="38"/>
      <c r="BG33" s="59">
        <v>0</v>
      </c>
      <c r="BH33" s="37"/>
      <c r="BI33" s="37"/>
      <c r="BJ33" s="38"/>
      <c r="BK33" s="56">
        <v>0</v>
      </c>
      <c r="BL33" s="37"/>
      <c r="BM33" s="37"/>
      <c r="BN33" s="37"/>
      <c r="BO33" s="38"/>
      <c r="BP33" s="56">
        <v>120878.61</v>
      </c>
      <c r="BQ33" s="37"/>
      <c r="BR33" s="37"/>
      <c r="BS33" s="37"/>
      <c r="BT33" s="37"/>
      <c r="BU33" s="38"/>
      <c r="BV33" s="56">
        <v>24175.72</v>
      </c>
      <c r="BW33" s="37"/>
      <c r="BX33" s="37"/>
      <c r="BY33" s="37"/>
      <c r="BZ33" s="37"/>
      <c r="CA33" s="37"/>
      <c r="CB33" s="38"/>
      <c r="CC33" s="56">
        <v>145054.32999999999</v>
      </c>
      <c r="CD33" s="37"/>
      <c r="CE33" s="37"/>
      <c r="CF33" s="38"/>
    </row>
    <row r="34" spans="2:84" ht="15" customHeight="1" x14ac:dyDescent="0.25">
      <c r="B34" s="3">
        <v>4</v>
      </c>
      <c r="C34" s="3">
        <v>-18.100000000000001</v>
      </c>
      <c r="D34" s="3">
        <v>30</v>
      </c>
      <c r="E34" s="4">
        <f t="shared" si="0"/>
        <v>0.58225806451612905</v>
      </c>
      <c r="F34" s="5">
        <f>118237*0.582*24*30*0.000001</f>
        <v>49.546032479999987</v>
      </c>
      <c r="G34" s="35">
        <f t="shared" si="1"/>
        <v>4.3098999999999998</v>
      </c>
      <c r="H34" s="5">
        <f t="shared" si="2"/>
        <v>53.855932479999986</v>
      </c>
      <c r="K34" s="36">
        <v>2020</v>
      </c>
      <c r="L34" s="37"/>
      <c r="M34" s="37"/>
      <c r="N34" s="37"/>
      <c r="O34" s="37"/>
      <c r="P34" s="38"/>
      <c r="Q34" s="39" t="s">
        <v>79</v>
      </c>
      <c r="R34" s="38"/>
      <c r="S34" s="40">
        <v>31</v>
      </c>
      <c r="T34" s="41"/>
      <c r="U34" s="42">
        <v>0.17599999999999999</v>
      </c>
      <c r="V34" s="37"/>
      <c r="W34" s="38"/>
      <c r="X34" s="43">
        <v>100</v>
      </c>
      <c r="Y34" s="44"/>
      <c r="Z34" s="41"/>
      <c r="AA34" s="45">
        <v>15.48</v>
      </c>
      <c r="AB34" s="37"/>
      <c r="AC34" s="38"/>
      <c r="AD34" s="55">
        <v>0</v>
      </c>
      <c r="AE34" s="41"/>
      <c r="AF34" s="56">
        <v>0</v>
      </c>
      <c r="AG34" s="38"/>
      <c r="AH34" s="22">
        <v>1.47</v>
      </c>
      <c r="AI34" s="42">
        <v>0.20599999999999999</v>
      </c>
      <c r="AJ34" s="37"/>
      <c r="AK34" s="37"/>
      <c r="AL34" s="37"/>
      <c r="AM34" s="37"/>
      <c r="AN34" s="37"/>
      <c r="AO34" s="38"/>
      <c r="AP34" s="55">
        <v>0</v>
      </c>
      <c r="AQ34" s="44"/>
      <c r="AR34" s="44"/>
      <c r="AS34" s="41"/>
      <c r="AT34" s="45">
        <v>16.95</v>
      </c>
      <c r="AU34" s="37"/>
      <c r="AV34" s="37"/>
      <c r="AW34" s="37"/>
      <c r="AX34" s="37"/>
      <c r="AY34" s="38"/>
      <c r="AZ34" s="55">
        <v>6829.3</v>
      </c>
      <c r="BA34" s="44"/>
      <c r="BB34" s="41"/>
      <c r="BC34" s="56">
        <v>0</v>
      </c>
      <c r="BD34" s="37"/>
      <c r="BE34" s="37"/>
      <c r="BF34" s="38"/>
      <c r="BG34" s="123">
        <v>0</v>
      </c>
      <c r="BH34" s="44"/>
      <c r="BI34" s="44"/>
      <c r="BJ34" s="41"/>
      <c r="BK34" s="56">
        <v>0</v>
      </c>
      <c r="BL34" s="37"/>
      <c r="BM34" s="37"/>
      <c r="BN34" s="37"/>
      <c r="BO34" s="38"/>
      <c r="BP34" s="55">
        <v>115756.64</v>
      </c>
      <c r="BQ34" s="44"/>
      <c r="BR34" s="44"/>
      <c r="BS34" s="44"/>
      <c r="BT34" s="44"/>
      <c r="BU34" s="41"/>
      <c r="BV34" s="56">
        <v>23151.33</v>
      </c>
      <c r="BW34" s="37"/>
      <c r="BX34" s="37"/>
      <c r="BY34" s="37"/>
      <c r="BZ34" s="37"/>
      <c r="CA34" s="37"/>
      <c r="CB34" s="38"/>
      <c r="CC34" s="55">
        <v>138907.97</v>
      </c>
      <c r="CD34" s="44"/>
      <c r="CE34" s="44"/>
      <c r="CF34" s="124"/>
    </row>
    <row r="35" spans="2:84" ht="15" customHeight="1" x14ac:dyDescent="0.25">
      <c r="B35" s="3">
        <v>5</v>
      </c>
      <c r="C35" s="3">
        <v>-6.9</v>
      </c>
      <c r="D35" s="3">
        <v>31</v>
      </c>
      <c r="E35" s="4">
        <f t="shared" si="0"/>
        <v>0.40161290322580645</v>
      </c>
      <c r="F35" s="5">
        <f>118237*0.402*24*31*0.000001</f>
        <v>35.363267856000007</v>
      </c>
      <c r="G35" s="35">
        <f t="shared" si="1"/>
        <v>3.1636500000000005</v>
      </c>
      <c r="H35" s="5">
        <f t="shared" si="2"/>
        <v>38.526917856000011</v>
      </c>
      <c r="K35" s="121" t="s">
        <v>80</v>
      </c>
      <c r="L35" s="37"/>
      <c r="M35" s="37"/>
      <c r="N35" s="37"/>
      <c r="O35" s="37"/>
      <c r="P35" s="37"/>
      <c r="Q35" s="37"/>
      <c r="R35" s="38"/>
      <c r="S35" s="122">
        <v>244</v>
      </c>
      <c r="T35" s="112"/>
      <c r="U35" s="113" t="s">
        <v>48</v>
      </c>
      <c r="V35" s="37"/>
      <c r="W35" s="38"/>
      <c r="X35" s="120" t="s">
        <v>48</v>
      </c>
      <c r="Y35" s="111"/>
      <c r="Z35" s="112"/>
      <c r="AA35" s="119">
        <v>338.93</v>
      </c>
      <c r="AB35" s="37"/>
      <c r="AC35" s="38"/>
      <c r="AD35" s="114">
        <v>0</v>
      </c>
      <c r="AE35" s="112"/>
      <c r="AF35" s="117">
        <v>0</v>
      </c>
      <c r="AG35" s="38"/>
      <c r="AH35" s="21">
        <v>29.48</v>
      </c>
      <c r="AI35" s="113" t="s">
        <v>48</v>
      </c>
      <c r="AJ35" s="37"/>
      <c r="AK35" s="37"/>
      <c r="AL35" s="37"/>
      <c r="AM35" s="37"/>
      <c r="AN35" s="37"/>
      <c r="AO35" s="38"/>
      <c r="AP35" s="114">
        <v>0</v>
      </c>
      <c r="AQ35" s="111"/>
      <c r="AR35" s="111"/>
      <c r="AS35" s="112"/>
      <c r="AT35" s="119">
        <v>368.41</v>
      </c>
      <c r="AU35" s="37"/>
      <c r="AV35" s="37"/>
      <c r="AW35" s="37"/>
      <c r="AX35" s="37"/>
      <c r="AY35" s="38"/>
      <c r="AZ35" s="120" t="s">
        <v>48</v>
      </c>
      <c r="BA35" s="111"/>
      <c r="BB35" s="112"/>
      <c r="BC35" s="113" t="s">
        <v>48</v>
      </c>
      <c r="BD35" s="37"/>
      <c r="BE35" s="37"/>
      <c r="BF35" s="38"/>
      <c r="BG35" s="110">
        <v>0</v>
      </c>
      <c r="BH35" s="111"/>
      <c r="BI35" s="111"/>
      <c r="BJ35" s="112"/>
      <c r="BK35" s="113" t="s">
        <v>48</v>
      </c>
      <c r="BL35" s="37"/>
      <c r="BM35" s="37"/>
      <c r="BN35" s="37"/>
      <c r="BO35" s="38"/>
      <c r="BP35" s="114">
        <v>2348391.5099999998</v>
      </c>
      <c r="BQ35" s="115"/>
      <c r="BR35" s="115"/>
      <c r="BS35" s="115"/>
      <c r="BT35" s="115"/>
      <c r="BU35" s="116"/>
      <c r="BV35" s="117">
        <v>469678.31</v>
      </c>
      <c r="BW35" s="57"/>
      <c r="BX35" s="57"/>
      <c r="BY35" s="57"/>
      <c r="BZ35" s="57"/>
      <c r="CA35" s="57"/>
      <c r="CB35" s="58"/>
      <c r="CC35" s="114">
        <v>2818069.82</v>
      </c>
      <c r="CD35" s="115"/>
      <c r="CE35" s="115"/>
      <c r="CF35" s="118"/>
    </row>
    <row r="36" spans="2:84" ht="15" customHeight="1" x14ac:dyDescent="0.25">
      <c r="B36" s="3">
        <v>6</v>
      </c>
      <c r="C36" s="3">
        <v>2.5</v>
      </c>
      <c r="D36" s="3">
        <v>30</v>
      </c>
      <c r="E36" s="4">
        <f t="shared" si="0"/>
        <v>0.25</v>
      </c>
      <c r="F36" s="5">
        <f>118237*0.25*24*30*0.000001</f>
        <v>21.28266</v>
      </c>
      <c r="G36" s="35">
        <f t="shared" si="1"/>
        <v>1.9715499999999999</v>
      </c>
      <c r="H36" s="5">
        <f t="shared" si="2"/>
        <v>23.25421</v>
      </c>
      <c r="CF36" s="16"/>
    </row>
    <row r="37" spans="2:84" x14ac:dyDescent="0.25">
      <c r="B37" s="3">
        <v>7</v>
      </c>
      <c r="C37" s="3">
        <v>6.6</v>
      </c>
      <c r="D37" s="3">
        <v>31</v>
      </c>
      <c r="E37" s="4">
        <f t="shared" si="0"/>
        <v>0.18387096774193548</v>
      </c>
      <c r="F37" s="5">
        <f>118237*0.184*24*31*0.000001</f>
        <v>16.186172352</v>
      </c>
      <c r="G37" s="35">
        <f t="shared" si="1"/>
        <v>1.5130500000000002</v>
      </c>
      <c r="H37" s="5">
        <f t="shared" si="2"/>
        <v>17.699222352</v>
      </c>
      <c r="CF37" s="17"/>
    </row>
    <row r="38" spans="2:84" ht="15" customHeight="1" x14ac:dyDescent="0.25">
      <c r="B38" s="3">
        <v>8</v>
      </c>
      <c r="C38" s="3">
        <v>7.1</v>
      </c>
      <c r="D38" s="3">
        <v>31</v>
      </c>
      <c r="E38" s="4">
        <f t="shared" si="0"/>
        <v>0.17580645161290323</v>
      </c>
      <c r="F38" s="5">
        <f>118237*0.176*24*31*0.000001</f>
        <v>15.482425727999999</v>
      </c>
      <c r="G38" s="35">
        <f t="shared" si="1"/>
        <v>1.4672000000000001</v>
      </c>
      <c r="H38" s="5">
        <f t="shared" si="2"/>
        <v>16.949625728000001</v>
      </c>
      <c r="CF38" s="15"/>
    </row>
    <row r="39" spans="2:84" x14ac:dyDescent="0.25">
      <c r="B39" s="18"/>
      <c r="C39" s="18"/>
      <c r="D39" s="18"/>
      <c r="E39" s="18"/>
      <c r="F39" s="27">
        <f>SUM(F31:F38)</f>
        <v>338.93061703200004</v>
      </c>
      <c r="G39" s="27">
        <f>SUM(G31:G38)</f>
        <v>29.481549999999999</v>
      </c>
      <c r="H39" s="27">
        <f>SUM(H31:H38)</f>
        <v>368.41216703200001</v>
      </c>
      <c r="I39" s="18"/>
      <c r="CA39" s="12"/>
    </row>
    <row r="40" spans="2:84" ht="44.25" customHeight="1" x14ac:dyDescent="0.25">
      <c r="B40" s="33" t="s">
        <v>6</v>
      </c>
      <c r="C40" s="32" t="s">
        <v>94</v>
      </c>
      <c r="D40" s="18"/>
      <c r="E40" s="18"/>
      <c r="G40" s="18"/>
      <c r="H40" s="18"/>
      <c r="I40" s="18"/>
      <c r="J40" s="8"/>
      <c r="K40" s="8"/>
      <c r="L40" s="8"/>
    </row>
    <row r="41" spans="2:84" x14ac:dyDescent="0.25">
      <c r="B41" s="30" t="s">
        <v>21</v>
      </c>
      <c r="C41" s="30" t="s">
        <v>92</v>
      </c>
      <c r="D41" s="18"/>
      <c r="E41" s="18"/>
      <c r="F41" s="18"/>
      <c r="G41" s="6" t="s">
        <v>96</v>
      </c>
      <c r="H41" s="34">
        <f>AN19*AS19*AW19*BD19*24*366*0.000001</f>
        <v>45.849950207999996</v>
      </c>
      <c r="I41" s="18"/>
    </row>
    <row r="42" spans="2:84" x14ac:dyDescent="0.25">
      <c r="B42" s="30" t="s">
        <v>22</v>
      </c>
      <c r="C42" s="30" t="s">
        <v>93</v>
      </c>
      <c r="D42" s="18"/>
      <c r="E42" s="18"/>
      <c r="F42" s="18"/>
      <c r="G42" s="18"/>
      <c r="H42" s="18"/>
      <c r="I42" s="18"/>
    </row>
    <row r="43" spans="2:84" x14ac:dyDescent="0.25">
      <c r="B43" s="30" t="s">
        <v>23</v>
      </c>
      <c r="C43" s="30" t="s">
        <v>93</v>
      </c>
      <c r="D43" s="18"/>
      <c r="E43" s="18"/>
      <c r="F43" s="18"/>
      <c r="G43" s="18"/>
      <c r="H43" s="18"/>
      <c r="I43" s="18"/>
    </row>
    <row r="44" spans="2:84" x14ac:dyDescent="0.25">
      <c r="B44" s="31">
        <v>4</v>
      </c>
      <c r="C44" s="31">
        <v>9.4</v>
      </c>
    </row>
    <row r="45" spans="2:84" x14ac:dyDescent="0.25">
      <c r="B45" s="31">
        <v>5</v>
      </c>
      <c r="C45" s="31">
        <v>6.9</v>
      </c>
    </row>
    <row r="46" spans="2:84" x14ac:dyDescent="0.25">
      <c r="B46" s="31">
        <v>6</v>
      </c>
      <c r="C46" s="31">
        <v>4.3</v>
      </c>
    </row>
    <row r="47" spans="2:84" x14ac:dyDescent="0.25">
      <c r="B47" s="31">
        <v>7</v>
      </c>
      <c r="C47" s="31">
        <v>3.3</v>
      </c>
    </row>
    <row r="48" spans="2:84" x14ac:dyDescent="0.25">
      <c r="B48" s="31">
        <v>8</v>
      </c>
      <c r="C48" s="31">
        <v>3.2</v>
      </c>
    </row>
    <row r="49" spans="2:3" x14ac:dyDescent="0.25">
      <c r="B49" s="31">
        <v>9</v>
      </c>
      <c r="C49" s="31">
        <v>4.5</v>
      </c>
    </row>
    <row r="50" spans="2:3" x14ac:dyDescent="0.25">
      <c r="B50" s="31">
        <v>10</v>
      </c>
      <c r="C50" s="31">
        <v>7.7</v>
      </c>
    </row>
    <row r="51" spans="2:3" x14ac:dyDescent="0.25">
      <c r="B51" s="31">
        <v>11</v>
      </c>
      <c r="C51" s="31">
        <v>10.8</v>
      </c>
    </row>
    <row r="52" spans="2:3" x14ac:dyDescent="0.25">
      <c r="B52" s="31">
        <v>12</v>
      </c>
      <c r="C52" s="31">
        <v>12.7</v>
      </c>
    </row>
  </sheetData>
  <mergeCells count="260">
    <mergeCell ref="F27:F29"/>
    <mergeCell ref="G27:G29"/>
    <mergeCell ref="CC27:CF27"/>
    <mergeCell ref="AD27:AE27"/>
    <mergeCell ref="AF27:AG27"/>
    <mergeCell ref="AI27:AO27"/>
    <mergeCell ref="AP27:AS27"/>
    <mergeCell ref="AT27:AY27"/>
    <mergeCell ref="AZ27:BB27"/>
    <mergeCell ref="K27:P27"/>
    <mergeCell ref="Q27:R27"/>
    <mergeCell ref="S27:T27"/>
    <mergeCell ref="U27:W27"/>
    <mergeCell ref="X27:Z27"/>
    <mergeCell ref="AA27:AC27"/>
    <mergeCell ref="BC28:BF28"/>
    <mergeCell ref="BG28:BJ28"/>
    <mergeCell ref="BK28:BO28"/>
    <mergeCell ref="BP28:BU28"/>
    <mergeCell ref="BV28:CB28"/>
    <mergeCell ref="CC28:CF28"/>
    <mergeCell ref="AD28:AE28"/>
    <mergeCell ref="AF28:AG28"/>
    <mergeCell ref="AI28:AO28"/>
    <mergeCell ref="K31:P31"/>
    <mergeCell ref="Q31:R31"/>
    <mergeCell ref="S31:T31"/>
    <mergeCell ref="U31:W31"/>
    <mergeCell ref="X31:Z31"/>
    <mergeCell ref="AA31:AC31"/>
    <mergeCell ref="BC30:BF30"/>
    <mergeCell ref="BG30:BJ30"/>
    <mergeCell ref="BK30:BO30"/>
    <mergeCell ref="AD30:AE30"/>
    <mergeCell ref="AF30:AG30"/>
    <mergeCell ref="AI30:AO30"/>
    <mergeCell ref="AP30:AS30"/>
    <mergeCell ref="AT30:AY30"/>
    <mergeCell ref="AZ30:BB30"/>
    <mergeCell ref="K30:P30"/>
    <mergeCell ref="Q30:R30"/>
    <mergeCell ref="S30:T30"/>
    <mergeCell ref="U30:W30"/>
    <mergeCell ref="X30:Z30"/>
    <mergeCell ref="AA30:AC30"/>
    <mergeCell ref="BC31:BF31"/>
    <mergeCell ref="BG31:BJ31"/>
    <mergeCell ref="BK31:BO31"/>
    <mergeCell ref="BP31:BU31"/>
    <mergeCell ref="BV31:CB31"/>
    <mergeCell ref="CC31:CF31"/>
    <mergeCell ref="AD31:AE31"/>
    <mergeCell ref="AF31:AG31"/>
    <mergeCell ref="AI31:AO31"/>
    <mergeCell ref="AP31:AS31"/>
    <mergeCell ref="AT31:AY31"/>
    <mergeCell ref="AZ31:BB31"/>
    <mergeCell ref="BP32:BU32"/>
    <mergeCell ref="BV32:CB32"/>
    <mergeCell ref="CC32:CF32"/>
    <mergeCell ref="AD32:AE32"/>
    <mergeCell ref="AF32:AG32"/>
    <mergeCell ref="AI32:AO32"/>
    <mergeCell ref="AP32:AS32"/>
    <mergeCell ref="AT32:AY32"/>
    <mergeCell ref="AZ32:BB32"/>
    <mergeCell ref="K33:P33"/>
    <mergeCell ref="Q33:R33"/>
    <mergeCell ref="S33:T33"/>
    <mergeCell ref="U33:W33"/>
    <mergeCell ref="X33:Z33"/>
    <mergeCell ref="AA33:AC33"/>
    <mergeCell ref="BC32:BF32"/>
    <mergeCell ref="BG32:BJ32"/>
    <mergeCell ref="BK32:BO32"/>
    <mergeCell ref="K32:P32"/>
    <mergeCell ref="Q32:R32"/>
    <mergeCell ref="S32:T32"/>
    <mergeCell ref="U32:W32"/>
    <mergeCell ref="X32:Z32"/>
    <mergeCell ref="AA32:AC32"/>
    <mergeCell ref="BK33:BO33"/>
    <mergeCell ref="BP33:BU33"/>
    <mergeCell ref="BV33:CB33"/>
    <mergeCell ref="CC33:CF33"/>
    <mergeCell ref="AD33:AE33"/>
    <mergeCell ref="AF33:AG33"/>
    <mergeCell ref="AI33:AO33"/>
    <mergeCell ref="AP33:AS33"/>
    <mergeCell ref="AT33:AY33"/>
    <mergeCell ref="AZ33:BB33"/>
    <mergeCell ref="BC33:BF33"/>
    <mergeCell ref="BG33:BJ33"/>
    <mergeCell ref="BB12:BH12"/>
    <mergeCell ref="BI12:BN12"/>
    <mergeCell ref="BO12:BP12"/>
    <mergeCell ref="BQ12:BT12"/>
    <mergeCell ref="BU12:CA12"/>
    <mergeCell ref="CB12:CF12"/>
    <mergeCell ref="K12:M12"/>
    <mergeCell ref="N12:S12"/>
    <mergeCell ref="T12:AA12"/>
    <mergeCell ref="AB12:AQ12"/>
    <mergeCell ref="AR12:AV12"/>
    <mergeCell ref="AW12:BA12"/>
    <mergeCell ref="BB13:BH13"/>
    <mergeCell ref="BI13:BN13"/>
    <mergeCell ref="BO13:BP13"/>
    <mergeCell ref="BQ13:BT13"/>
    <mergeCell ref="BU13:CA13"/>
    <mergeCell ref="CB13:CF13"/>
    <mergeCell ref="K13:M13"/>
    <mergeCell ref="N13:S13"/>
    <mergeCell ref="T13:AA13"/>
    <mergeCell ref="AB13:AQ13"/>
    <mergeCell ref="AR13:AV13"/>
    <mergeCell ref="AW13:BA13"/>
    <mergeCell ref="BB14:BH14"/>
    <mergeCell ref="BI14:BN14"/>
    <mergeCell ref="BO14:BP14"/>
    <mergeCell ref="BQ14:BT14"/>
    <mergeCell ref="BU14:CA14"/>
    <mergeCell ref="CB14:CF14"/>
    <mergeCell ref="K14:M14"/>
    <mergeCell ref="N14:S14"/>
    <mergeCell ref="T14:AA14"/>
    <mergeCell ref="AB14:AQ14"/>
    <mergeCell ref="AR14:AV14"/>
    <mergeCell ref="AW14:BA14"/>
    <mergeCell ref="BG34:BJ34"/>
    <mergeCell ref="BK34:BO34"/>
    <mergeCell ref="BP34:BU34"/>
    <mergeCell ref="BV34:CB34"/>
    <mergeCell ref="CC34:CF34"/>
    <mergeCell ref="AD34:AE34"/>
    <mergeCell ref="AF34:AG34"/>
    <mergeCell ref="AI34:AO34"/>
    <mergeCell ref="AP34:AS34"/>
    <mergeCell ref="AT34:AY34"/>
    <mergeCell ref="AZ34:BB34"/>
    <mergeCell ref="K34:P34"/>
    <mergeCell ref="Q34:R34"/>
    <mergeCell ref="BG35:BJ35"/>
    <mergeCell ref="BK35:BO35"/>
    <mergeCell ref="BP35:BU35"/>
    <mergeCell ref="BV35:CB35"/>
    <mergeCell ref="CC35:CF35"/>
    <mergeCell ref="AF35:AG35"/>
    <mergeCell ref="AI35:AO35"/>
    <mergeCell ref="AP35:AS35"/>
    <mergeCell ref="AT35:AY35"/>
    <mergeCell ref="AZ35:BB35"/>
    <mergeCell ref="BC35:BF35"/>
    <mergeCell ref="K35:R35"/>
    <mergeCell ref="S35:T35"/>
    <mergeCell ref="U35:W35"/>
    <mergeCell ref="X35:Z35"/>
    <mergeCell ref="AA35:AC35"/>
    <mergeCell ref="AD35:AE35"/>
    <mergeCell ref="S34:T34"/>
    <mergeCell ref="U34:W34"/>
    <mergeCell ref="X34:Z34"/>
    <mergeCell ref="AA34:AC34"/>
    <mergeCell ref="BC34:BF34"/>
    <mergeCell ref="BL17:BR17"/>
    <mergeCell ref="BS17:BV17"/>
    <mergeCell ref="BW17:CC17"/>
    <mergeCell ref="K18:Q18"/>
    <mergeCell ref="R18:V18"/>
    <mergeCell ref="W18:AM18"/>
    <mergeCell ref="AN18:AR18"/>
    <mergeCell ref="AS18:AV18"/>
    <mergeCell ref="AW18:AZ18"/>
    <mergeCell ref="BA18:BC18"/>
    <mergeCell ref="BD18:BI18"/>
    <mergeCell ref="BJ18:BK18"/>
    <mergeCell ref="BL18:BR18"/>
    <mergeCell ref="BS18:BV18"/>
    <mergeCell ref="BW18:CC18"/>
    <mergeCell ref="K17:Q17"/>
    <mergeCell ref="R17:V17"/>
    <mergeCell ref="W17:AM17"/>
    <mergeCell ref="AN17:AR17"/>
    <mergeCell ref="AS17:AV17"/>
    <mergeCell ref="AW17:AZ17"/>
    <mergeCell ref="BA17:BC17"/>
    <mergeCell ref="BD17:BI17"/>
    <mergeCell ref="BJ17:BK17"/>
    <mergeCell ref="K19:Q19"/>
    <mergeCell ref="R19:V19"/>
    <mergeCell ref="W19:AM19"/>
    <mergeCell ref="AN19:AR19"/>
    <mergeCell ref="AS19:AV19"/>
    <mergeCell ref="BW19:CC19"/>
    <mergeCell ref="AW19:AZ19"/>
    <mergeCell ref="BA19:BC19"/>
    <mergeCell ref="BD19:BI19"/>
    <mergeCell ref="BJ19:BK19"/>
    <mergeCell ref="BL19:BR19"/>
    <mergeCell ref="BS19:BV19"/>
    <mergeCell ref="M23:CE23"/>
    <mergeCell ref="BE21:CD21"/>
    <mergeCell ref="BP24:BU26"/>
    <mergeCell ref="BV24:CB26"/>
    <mergeCell ref="CC24:CF26"/>
    <mergeCell ref="U25:W26"/>
    <mergeCell ref="X25:Z26"/>
    <mergeCell ref="AA25:AC26"/>
    <mergeCell ref="AI25:AO26"/>
    <mergeCell ref="AP25:AS26"/>
    <mergeCell ref="AZ26:BB26"/>
    <mergeCell ref="BC26:BF26"/>
    <mergeCell ref="AH24:AH26"/>
    <mergeCell ref="AI24:AS24"/>
    <mergeCell ref="AT24:AY26"/>
    <mergeCell ref="AZ24:BF25"/>
    <mergeCell ref="BG24:BJ26"/>
    <mergeCell ref="BK24:BO25"/>
    <mergeCell ref="BK26:BO26"/>
    <mergeCell ref="K24:P26"/>
    <mergeCell ref="Q24:R26"/>
    <mergeCell ref="S24:T26"/>
    <mergeCell ref="U24:AC24"/>
    <mergeCell ref="AD24:AE26"/>
    <mergeCell ref="BV30:CB30"/>
    <mergeCell ref="CC30:CF30"/>
    <mergeCell ref="BC29:BF29"/>
    <mergeCell ref="BG29:BJ29"/>
    <mergeCell ref="BK29:BO29"/>
    <mergeCell ref="BP29:BU29"/>
    <mergeCell ref="BV29:CB29"/>
    <mergeCell ref="CC29:CF29"/>
    <mergeCell ref="BV27:CB27"/>
    <mergeCell ref="BC27:BF27"/>
    <mergeCell ref="BG27:BJ27"/>
    <mergeCell ref="BK27:BO27"/>
    <mergeCell ref="BP27:BU27"/>
    <mergeCell ref="AP28:AS28"/>
    <mergeCell ref="AT28:AY28"/>
    <mergeCell ref="AZ28:BB28"/>
    <mergeCell ref="AF24:AG26"/>
    <mergeCell ref="BP30:BU30"/>
    <mergeCell ref="K28:P28"/>
    <mergeCell ref="Q28:R28"/>
    <mergeCell ref="S28:T28"/>
    <mergeCell ref="U28:W28"/>
    <mergeCell ref="X28:Z28"/>
    <mergeCell ref="AA28:AC28"/>
    <mergeCell ref="AZ29:BB29"/>
    <mergeCell ref="K29:P29"/>
    <mergeCell ref="Q29:R29"/>
    <mergeCell ref="S29:T29"/>
    <mergeCell ref="U29:W29"/>
    <mergeCell ref="X29:Z29"/>
    <mergeCell ref="AA29:AC29"/>
    <mergeCell ref="AD29:AE29"/>
    <mergeCell ref="AF29:AG29"/>
    <mergeCell ref="AI29:AO29"/>
    <mergeCell ref="AP29:AS29"/>
    <mergeCell ref="AT29:AY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G22" sqref="G22"/>
    </sheetView>
  </sheetViews>
  <sheetFormatPr defaultRowHeight="15" x14ac:dyDescent="0.25"/>
  <sheetData>
    <row r="2" spans="2:3" x14ac:dyDescent="0.25">
      <c r="B2" t="s">
        <v>98</v>
      </c>
    </row>
    <row r="3" spans="2:3" ht="60" x14ac:dyDescent="0.25">
      <c r="B3" s="33" t="s">
        <v>6</v>
      </c>
      <c r="C3" s="32" t="s">
        <v>94</v>
      </c>
    </row>
    <row r="4" spans="2:3" x14ac:dyDescent="0.25">
      <c r="B4">
        <v>1</v>
      </c>
      <c r="C4">
        <v>18.7</v>
      </c>
    </row>
    <row r="5" spans="2:3" x14ac:dyDescent="0.25">
      <c r="B5">
        <v>2</v>
      </c>
      <c r="C5">
        <v>14.9</v>
      </c>
    </row>
    <row r="6" spans="2:3" x14ac:dyDescent="0.25">
      <c r="B6">
        <v>3</v>
      </c>
      <c r="C6">
        <v>12.5</v>
      </c>
    </row>
    <row r="7" spans="2:3" x14ac:dyDescent="0.25">
      <c r="B7">
        <v>4</v>
      </c>
      <c r="C7">
        <v>7.8</v>
      </c>
    </row>
    <row r="8" spans="2:3" x14ac:dyDescent="0.25">
      <c r="B8">
        <v>5</v>
      </c>
      <c r="C8">
        <v>3.3</v>
      </c>
    </row>
    <row r="9" spans="2:3" x14ac:dyDescent="0.25">
      <c r="B9">
        <v>6</v>
      </c>
      <c r="C9">
        <v>0</v>
      </c>
    </row>
    <row r="10" spans="2:3" x14ac:dyDescent="0.25">
      <c r="B10">
        <v>7</v>
      </c>
      <c r="C10">
        <v>0</v>
      </c>
    </row>
    <row r="11" spans="2:3" x14ac:dyDescent="0.25">
      <c r="B11">
        <v>8</v>
      </c>
      <c r="C11">
        <v>0</v>
      </c>
    </row>
    <row r="12" spans="2:3" x14ac:dyDescent="0.25">
      <c r="B12">
        <v>9</v>
      </c>
      <c r="C12">
        <v>3.1</v>
      </c>
    </row>
    <row r="13" spans="2:3" x14ac:dyDescent="0.25">
      <c r="B13">
        <v>10</v>
      </c>
      <c r="C13">
        <v>8.3000000000000007</v>
      </c>
    </row>
    <row r="14" spans="2:3" x14ac:dyDescent="0.25">
      <c r="B14">
        <v>11</v>
      </c>
      <c r="C14">
        <v>13.7</v>
      </c>
    </row>
    <row r="15" spans="2:3" x14ac:dyDescent="0.25">
      <c r="B15">
        <v>12</v>
      </c>
      <c r="C15">
        <v>17.7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</vt:lpstr>
      <vt:lpstr>намское топливное распред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Скосырская Галина А.</dc:creator>
  <cp:lastModifiedBy>Ерёмичева Диана Романовна</cp:lastModifiedBy>
  <dcterms:created xsi:type="dcterms:W3CDTF">2019-11-11T05:55:06Z</dcterms:created>
  <dcterms:modified xsi:type="dcterms:W3CDTF">2022-01-04T04:19:29Z</dcterms:modified>
</cp:coreProperties>
</file>